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r01fs01\csroot\Finance\INTERNATIONAL OPERATIONS\Miscellaneous\"/>
    </mc:Choice>
  </mc:AlternateContent>
  <bookViews>
    <workbookView xWindow="0" yWindow="0" windowWidth="28800" windowHeight="11870" activeTab="1"/>
  </bookViews>
  <sheets>
    <sheet name="4.SPC Fair Share for Proposals" sheetId="9" r:id="rId1"/>
    <sheet name="Master Budget" sheetId="1" r:id="rId2"/>
    <sheet name="ERF" sheetId="2" r:id="rId3"/>
    <sheet name="DRA" sheetId="3" r:id="rId4"/>
    <sheet name="AHP" sheetId="4" r:id="rId5"/>
    <sheet name="GAC" sheetId="5" r:id="rId6"/>
    <sheet name="LDS" sheetId="6" r:id="rId7"/>
    <sheet name="SHO" sheetId="7" r:id="rId8"/>
    <sheet name="Cost of Kits" sheetId="14" r:id="rId9"/>
    <sheet name="Evaluations" sheetId="15" r:id="rId10"/>
    <sheet name="Equipment" sheetId="10" r:id="rId11"/>
    <sheet name="Training sessions" sheetId="11" r:id="rId12"/>
    <sheet name="Travel" sheetId="12" r:id="rId13"/>
    <sheet name="Vehicles" sheetId="13" r:id="rId14"/>
  </sheets>
  <externalReferences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8" i="1" l="1"/>
  <c r="T218" i="1" s="1"/>
  <c r="U218" i="1" s="1"/>
  <c r="V218" i="1" s="1"/>
  <c r="W218" i="1" s="1"/>
  <c r="X218" i="1" s="1"/>
  <c r="Y218" i="1" s="1"/>
  <c r="Z218" i="1" s="1"/>
  <c r="AA218" i="1" s="1"/>
  <c r="AB218" i="1" s="1"/>
  <c r="AC218" i="1" s="1"/>
  <c r="AD218" i="1" s="1"/>
  <c r="AE218" i="1" s="1"/>
  <c r="Z216" i="1"/>
  <c r="Z219" i="1" s="1"/>
  <c r="S216" i="1"/>
  <c r="S219" i="1" s="1"/>
  <c r="AA216" i="1" l="1"/>
  <c r="AA219" i="1" s="1"/>
  <c r="T216" i="1" l="1"/>
  <c r="T219" i="1" s="1"/>
  <c r="AB216" i="1"/>
  <c r="AB219" i="1" s="1"/>
  <c r="U216" i="1" l="1"/>
  <c r="U219" i="1" s="1"/>
  <c r="AC216" i="1"/>
  <c r="AC219" i="1" s="1"/>
  <c r="AE216" i="1" l="1"/>
  <c r="AE219" i="1" s="1"/>
  <c r="AD216" i="1"/>
  <c r="AD219" i="1" s="1"/>
  <c r="V216" i="1"/>
  <c r="V219" i="1" s="1"/>
  <c r="W216" i="1" l="1"/>
  <c r="W219" i="1" s="1"/>
  <c r="X216" i="1" l="1"/>
  <c r="X219" i="1" s="1"/>
  <c r="Y216" i="1"/>
  <c r="Y219" i="1" s="1"/>
  <c r="E36" i="14" l="1"/>
  <c r="E35" i="14"/>
  <c r="E34" i="14"/>
  <c r="E33" i="14"/>
  <c r="E32" i="14"/>
  <c r="E39" i="14" s="1"/>
  <c r="E29" i="14"/>
  <c r="E28" i="14"/>
  <c r="E27" i="14"/>
  <c r="E26" i="14"/>
  <c r="E25" i="14"/>
  <c r="E24" i="14"/>
  <c r="E23" i="14"/>
  <c r="E22" i="14"/>
  <c r="G17" i="14"/>
  <c r="F14" i="14"/>
  <c r="G13" i="14"/>
  <c r="G12" i="14"/>
  <c r="G11" i="14"/>
  <c r="G10" i="14"/>
  <c r="G9" i="14"/>
  <c r="G14" i="14" s="1"/>
  <c r="H14" i="14" s="1"/>
  <c r="G8" i="14"/>
  <c r="E13" i="12"/>
  <c r="F13" i="12"/>
  <c r="G13" i="12"/>
  <c r="H13" i="12"/>
  <c r="D13" i="12"/>
  <c r="H6" i="12"/>
  <c r="H7" i="12"/>
  <c r="H8" i="12"/>
  <c r="H9" i="12"/>
  <c r="H10" i="12"/>
  <c r="H11" i="12"/>
  <c r="H12" i="12"/>
  <c r="H5" i="12"/>
  <c r="O19" i="12"/>
  <c r="O20" i="12"/>
  <c r="O21" i="12"/>
  <c r="K63" i="12"/>
  <c r="N62" i="12"/>
  <c r="O62" i="12" s="1"/>
  <c r="M62" i="12"/>
  <c r="L62" i="12"/>
  <c r="M61" i="12"/>
  <c r="N61" i="12" s="1"/>
  <c r="O61" i="12" s="1"/>
  <c r="L61" i="12"/>
  <c r="M60" i="12"/>
  <c r="L60" i="12"/>
  <c r="N60" i="12" s="1"/>
  <c r="O60" i="12" s="1"/>
  <c r="M59" i="12"/>
  <c r="L59" i="12"/>
  <c r="N59" i="12" s="1"/>
  <c r="O59" i="12" s="1"/>
  <c r="N58" i="12"/>
  <c r="O58" i="12" s="1"/>
  <c r="M58" i="12"/>
  <c r="L58" i="12"/>
  <c r="M57" i="12"/>
  <c r="N57" i="12" s="1"/>
  <c r="O57" i="12" s="1"/>
  <c r="L57" i="12"/>
  <c r="M56" i="12"/>
  <c r="L56" i="12"/>
  <c r="N56" i="12" s="1"/>
  <c r="O56" i="12" s="1"/>
  <c r="M55" i="12"/>
  <c r="L55" i="12"/>
  <c r="N55" i="12" s="1"/>
  <c r="O55" i="12" s="1"/>
  <c r="N54" i="12"/>
  <c r="O54" i="12" s="1"/>
  <c r="M54" i="12"/>
  <c r="L54" i="12"/>
  <c r="M53" i="12"/>
  <c r="N53" i="12" s="1"/>
  <c r="O53" i="12" s="1"/>
  <c r="L53" i="12"/>
  <c r="M52" i="12"/>
  <c r="L52" i="12"/>
  <c r="N52" i="12" s="1"/>
  <c r="O52" i="12" s="1"/>
  <c r="M51" i="12"/>
  <c r="L51" i="12"/>
  <c r="N51" i="12" s="1"/>
  <c r="O51" i="12" s="1"/>
  <c r="N50" i="12"/>
  <c r="O50" i="12" s="1"/>
  <c r="M50" i="12"/>
  <c r="L50" i="12"/>
  <c r="M49" i="12"/>
  <c r="N49" i="12" s="1"/>
  <c r="O49" i="12" s="1"/>
  <c r="L49" i="12"/>
  <c r="M48" i="12"/>
  <c r="L48" i="12"/>
  <c r="N48" i="12" s="1"/>
  <c r="O48" i="12" s="1"/>
  <c r="M47" i="12"/>
  <c r="L47" i="12"/>
  <c r="N47" i="12" s="1"/>
  <c r="O47" i="12" s="1"/>
  <c r="N46" i="12"/>
  <c r="O46" i="12" s="1"/>
  <c r="M46" i="12"/>
  <c r="L46" i="12"/>
  <c r="M45" i="12"/>
  <c r="N45" i="12" s="1"/>
  <c r="O45" i="12" s="1"/>
  <c r="L45" i="12"/>
  <c r="M44" i="12"/>
  <c r="L44" i="12"/>
  <c r="N44" i="12" s="1"/>
  <c r="O44" i="12" s="1"/>
  <c r="M43" i="12"/>
  <c r="L43" i="12"/>
  <c r="N43" i="12" s="1"/>
  <c r="O43" i="12" s="1"/>
  <c r="N42" i="12"/>
  <c r="O42" i="12" s="1"/>
  <c r="M42" i="12"/>
  <c r="L42" i="12"/>
  <c r="M41" i="12"/>
  <c r="N41" i="12" s="1"/>
  <c r="O41" i="12" s="1"/>
  <c r="L41" i="12"/>
  <c r="M40" i="12"/>
  <c r="L40" i="12"/>
  <c r="N40" i="12" s="1"/>
  <c r="O40" i="12" s="1"/>
  <c r="M39" i="12"/>
  <c r="L39" i="12"/>
  <c r="N39" i="12" s="1"/>
  <c r="O39" i="12" s="1"/>
  <c r="N38" i="12"/>
  <c r="O38" i="12" s="1"/>
  <c r="M38" i="12"/>
  <c r="L38" i="12"/>
  <c r="M37" i="12"/>
  <c r="N37" i="12" s="1"/>
  <c r="O37" i="12" s="1"/>
  <c r="L37" i="12"/>
  <c r="M36" i="12"/>
  <c r="L36" i="12"/>
  <c r="N36" i="12" s="1"/>
  <c r="O36" i="12" s="1"/>
  <c r="M35" i="12"/>
  <c r="L35" i="12"/>
  <c r="N35" i="12" s="1"/>
  <c r="O35" i="12" s="1"/>
  <c r="N34" i="12"/>
  <c r="O34" i="12" s="1"/>
  <c r="M34" i="12"/>
  <c r="L34" i="12"/>
  <c r="M33" i="12"/>
  <c r="N33" i="12" s="1"/>
  <c r="O33" i="12" s="1"/>
  <c r="L33" i="12"/>
  <c r="M32" i="12"/>
  <c r="L32" i="12"/>
  <c r="N32" i="12" s="1"/>
  <c r="O32" i="12" s="1"/>
  <c r="M31" i="12"/>
  <c r="L31" i="12"/>
  <c r="N31" i="12" s="1"/>
  <c r="O31" i="12" s="1"/>
  <c r="N30" i="12"/>
  <c r="O30" i="12" s="1"/>
  <c r="M30" i="12"/>
  <c r="L30" i="12"/>
  <c r="M29" i="12"/>
  <c r="N29" i="12" s="1"/>
  <c r="O29" i="12" s="1"/>
  <c r="L29" i="12"/>
  <c r="M28" i="12"/>
  <c r="L28" i="12"/>
  <c r="N28" i="12" s="1"/>
  <c r="O28" i="12" s="1"/>
  <c r="M27" i="12"/>
  <c r="L27" i="12"/>
  <c r="N27" i="12" s="1"/>
  <c r="O27" i="12" s="1"/>
  <c r="N26" i="12"/>
  <c r="O26" i="12" s="1"/>
  <c r="M26" i="12"/>
  <c r="L26" i="12"/>
  <c r="M25" i="12"/>
  <c r="N25" i="12" s="1"/>
  <c r="O25" i="12" s="1"/>
  <c r="L25" i="12"/>
  <c r="M24" i="12"/>
  <c r="L24" i="12"/>
  <c r="N24" i="12" s="1"/>
  <c r="O24" i="12" s="1"/>
  <c r="M23" i="12"/>
  <c r="L23" i="12"/>
  <c r="N23" i="12" s="1"/>
  <c r="O23" i="12" s="1"/>
  <c r="N22" i="12"/>
  <c r="O22" i="12" s="1"/>
  <c r="M22" i="12"/>
  <c r="L22" i="12"/>
  <c r="M21" i="12"/>
  <c r="N21" i="12" s="1"/>
  <c r="L21" i="12"/>
  <c r="M20" i="12"/>
  <c r="M63" i="12" s="1"/>
  <c r="L20" i="12"/>
  <c r="N20" i="12" s="1"/>
  <c r="N19" i="12"/>
  <c r="M19" i="12"/>
  <c r="L19" i="12"/>
  <c r="D11" i="12"/>
  <c r="D9" i="12"/>
  <c r="D7" i="12"/>
  <c r="D5" i="12"/>
  <c r="I62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19" i="12"/>
  <c r="I63" i="12" s="1"/>
  <c r="H19" i="12"/>
  <c r="H63" i="12" s="1"/>
  <c r="G63" i="12"/>
  <c r="F63" i="12"/>
  <c r="E63" i="12"/>
  <c r="D63" i="12"/>
  <c r="C63" i="12"/>
  <c r="C21" i="11"/>
  <c r="C12" i="11"/>
  <c r="L9" i="11"/>
  <c r="D8" i="10"/>
  <c r="D7" i="10"/>
  <c r="D6" i="10"/>
  <c r="D5" i="10"/>
  <c r="D4" i="10"/>
  <c r="D3" i="10"/>
  <c r="D58" i="10"/>
  <c r="E58" i="10"/>
  <c r="F58" i="10"/>
  <c r="G58" i="10"/>
  <c r="H58" i="10"/>
  <c r="C58" i="10"/>
  <c r="E4" i="10"/>
  <c r="E5" i="10"/>
  <c r="E6" i="10"/>
  <c r="E7" i="10"/>
  <c r="E8" i="10"/>
  <c r="E3" i="10"/>
  <c r="T198" i="1"/>
  <c r="V198" i="1"/>
  <c r="X198" i="1"/>
  <c r="Z198" i="1"/>
  <c r="AB198" i="1"/>
  <c r="AD198" i="1"/>
  <c r="AF198" i="1"/>
  <c r="AH198" i="1"/>
  <c r="R198" i="1"/>
  <c r="N198" i="1"/>
  <c r="M198" i="1"/>
  <c r="L198" i="1"/>
  <c r="T195" i="1"/>
  <c r="V195" i="1"/>
  <c r="X195" i="1"/>
  <c r="Z195" i="1"/>
  <c r="AB195" i="1"/>
  <c r="AD195" i="1"/>
  <c r="AF195" i="1"/>
  <c r="AH195" i="1"/>
  <c r="R195" i="1"/>
  <c r="M195" i="1"/>
  <c r="N195" i="1"/>
  <c r="O195" i="1"/>
  <c r="L195" i="1"/>
  <c r="T182" i="1"/>
  <c r="V182" i="1"/>
  <c r="X182" i="1"/>
  <c r="Z182" i="1"/>
  <c r="AB182" i="1"/>
  <c r="AD182" i="1"/>
  <c r="AF182" i="1"/>
  <c r="AH182" i="1"/>
  <c r="R182" i="1"/>
  <c r="M182" i="1"/>
  <c r="N182" i="1"/>
  <c r="O182" i="1"/>
  <c r="L182" i="1"/>
  <c r="M181" i="1"/>
  <c r="L181" i="1"/>
  <c r="N181" i="1" s="1"/>
  <c r="O181" i="1" s="1"/>
  <c r="M180" i="1"/>
  <c r="L180" i="1"/>
  <c r="N180" i="1" s="1"/>
  <c r="O180" i="1" s="1"/>
  <c r="M179" i="1"/>
  <c r="L179" i="1"/>
  <c r="N179" i="1" s="1"/>
  <c r="O179" i="1" s="1"/>
  <c r="M178" i="1"/>
  <c r="L178" i="1"/>
  <c r="N178" i="1" s="1"/>
  <c r="O178" i="1" s="1"/>
  <c r="M177" i="1"/>
  <c r="L177" i="1"/>
  <c r="N177" i="1" s="1"/>
  <c r="O177" i="1" s="1"/>
  <c r="M176" i="1"/>
  <c r="L176" i="1"/>
  <c r="N176" i="1" s="1"/>
  <c r="O176" i="1" s="1"/>
  <c r="M175" i="1"/>
  <c r="L175" i="1"/>
  <c r="N175" i="1" s="1"/>
  <c r="O175" i="1" s="1"/>
  <c r="M174" i="1"/>
  <c r="L174" i="1"/>
  <c r="N174" i="1" s="1"/>
  <c r="O174" i="1" s="1"/>
  <c r="M173" i="1"/>
  <c r="L173" i="1"/>
  <c r="N173" i="1" s="1"/>
  <c r="O173" i="1" s="1"/>
  <c r="M172" i="1"/>
  <c r="L172" i="1"/>
  <c r="N172" i="1" s="1"/>
  <c r="O172" i="1" s="1"/>
  <c r="M171" i="1"/>
  <c r="L171" i="1"/>
  <c r="N171" i="1" s="1"/>
  <c r="O171" i="1" s="1"/>
  <c r="M170" i="1"/>
  <c r="L170" i="1"/>
  <c r="N170" i="1" s="1"/>
  <c r="O170" i="1" s="1"/>
  <c r="M169" i="1"/>
  <c r="L169" i="1"/>
  <c r="N169" i="1" s="1"/>
  <c r="O169" i="1" s="1"/>
  <c r="M168" i="1"/>
  <c r="L168" i="1"/>
  <c r="N168" i="1" s="1"/>
  <c r="O168" i="1" s="1"/>
  <c r="M167" i="1"/>
  <c r="L167" i="1"/>
  <c r="N167" i="1" s="1"/>
  <c r="O167" i="1" s="1"/>
  <c r="M166" i="1"/>
  <c r="L166" i="1"/>
  <c r="N166" i="1" s="1"/>
  <c r="O166" i="1" s="1"/>
  <c r="M165" i="1"/>
  <c r="L165" i="1"/>
  <c r="N165" i="1" s="1"/>
  <c r="O165" i="1" s="1"/>
  <c r="M164" i="1"/>
  <c r="L164" i="1"/>
  <c r="N164" i="1" s="1"/>
  <c r="O164" i="1" s="1"/>
  <c r="M163" i="1"/>
  <c r="L163" i="1"/>
  <c r="N163" i="1" s="1"/>
  <c r="O163" i="1" s="1"/>
  <c r="M162" i="1"/>
  <c r="L162" i="1"/>
  <c r="N162" i="1" s="1"/>
  <c r="O162" i="1" s="1"/>
  <c r="M161" i="1"/>
  <c r="L161" i="1"/>
  <c r="N161" i="1" s="1"/>
  <c r="O161" i="1" s="1"/>
  <c r="M160" i="1"/>
  <c r="L160" i="1"/>
  <c r="N160" i="1" s="1"/>
  <c r="O160" i="1" s="1"/>
  <c r="M159" i="1"/>
  <c r="L159" i="1"/>
  <c r="N159" i="1" s="1"/>
  <c r="O159" i="1" s="1"/>
  <c r="M158" i="1"/>
  <c r="L158" i="1"/>
  <c r="N158" i="1" s="1"/>
  <c r="O158" i="1" s="1"/>
  <c r="M157" i="1"/>
  <c r="L157" i="1"/>
  <c r="N157" i="1" s="1"/>
  <c r="O157" i="1" s="1"/>
  <c r="M156" i="1"/>
  <c r="L156" i="1"/>
  <c r="N156" i="1" s="1"/>
  <c r="O156" i="1" s="1"/>
  <c r="M155" i="1"/>
  <c r="L155" i="1"/>
  <c r="N155" i="1" s="1"/>
  <c r="O155" i="1" s="1"/>
  <c r="M154" i="1"/>
  <c r="L154" i="1"/>
  <c r="N154" i="1" s="1"/>
  <c r="O154" i="1" s="1"/>
  <c r="M153" i="1"/>
  <c r="L153" i="1"/>
  <c r="N153" i="1" s="1"/>
  <c r="O153" i="1" s="1"/>
  <c r="M152" i="1"/>
  <c r="L152" i="1"/>
  <c r="N152" i="1" s="1"/>
  <c r="O152" i="1" s="1"/>
  <c r="M151" i="1"/>
  <c r="L151" i="1"/>
  <c r="N151" i="1" s="1"/>
  <c r="O151" i="1" s="1"/>
  <c r="M150" i="1"/>
  <c r="L150" i="1"/>
  <c r="N150" i="1" s="1"/>
  <c r="O150" i="1" s="1"/>
  <c r="M149" i="1"/>
  <c r="L149" i="1"/>
  <c r="N149" i="1" s="1"/>
  <c r="O149" i="1" s="1"/>
  <c r="M148" i="1"/>
  <c r="L148" i="1"/>
  <c r="N148" i="1" s="1"/>
  <c r="O148" i="1" s="1"/>
  <c r="M147" i="1"/>
  <c r="L147" i="1"/>
  <c r="N147" i="1" s="1"/>
  <c r="O147" i="1" s="1"/>
  <c r="T145" i="1"/>
  <c r="V145" i="1"/>
  <c r="X145" i="1"/>
  <c r="Z145" i="1"/>
  <c r="AB145" i="1"/>
  <c r="AD145" i="1"/>
  <c r="AF145" i="1"/>
  <c r="AH145" i="1"/>
  <c r="R145" i="1"/>
  <c r="O145" i="1"/>
  <c r="M143" i="1"/>
  <c r="L143" i="1"/>
  <c r="N143" i="1" s="1"/>
  <c r="O143" i="1" s="1"/>
  <c r="M142" i="1"/>
  <c r="L142" i="1"/>
  <c r="N142" i="1" s="1"/>
  <c r="O142" i="1" s="1"/>
  <c r="M141" i="1"/>
  <c r="L141" i="1"/>
  <c r="N141" i="1" s="1"/>
  <c r="O141" i="1" s="1"/>
  <c r="M140" i="1"/>
  <c r="L140" i="1"/>
  <c r="N140" i="1" s="1"/>
  <c r="O140" i="1" s="1"/>
  <c r="M139" i="1"/>
  <c r="L139" i="1"/>
  <c r="N139" i="1" s="1"/>
  <c r="O139" i="1" s="1"/>
  <c r="M138" i="1"/>
  <c r="L138" i="1"/>
  <c r="N138" i="1" s="1"/>
  <c r="O138" i="1" s="1"/>
  <c r="M137" i="1"/>
  <c r="L137" i="1"/>
  <c r="N137" i="1" s="1"/>
  <c r="O137" i="1" s="1"/>
  <c r="M136" i="1"/>
  <c r="L136" i="1"/>
  <c r="N136" i="1" s="1"/>
  <c r="O136" i="1" s="1"/>
  <c r="M135" i="1"/>
  <c r="L135" i="1"/>
  <c r="N135" i="1" s="1"/>
  <c r="O135" i="1" s="1"/>
  <c r="M134" i="1"/>
  <c r="L134" i="1"/>
  <c r="N134" i="1" s="1"/>
  <c r="O134" i="1" s="1"/>
  <c r="M133" i="1"/>
  <c r="L133" i="1"/>
  <c r="N133" i="1" s="1"/>
  <c r="O133" i="1" s="1"/>
  <c r="M132" i="1"/>
  <c r="L132" i="1"/>
  <c r="N132" i="1" s="1"/>
  <c r="O132" i="1" s="1"/>
  <c r="M131" i="1"/>
  <c r="L131" i="1"/>
  <c r="N131" i="1" s="1"/>
  <c r="O131" i="1" s="1"/>
  <c r="M130" i="1"/>
  <c r="L130" i="1"/>
  <c r="N130" i="1" s="1"/>
  <c r="O130" i="1" s="1"/>
  <c r="M129" i="1"/>
  <c r="L129" i="1"/>
  <c r="N129" i="1" s="1"/>
  <c r="O129" i="1" s="1"/>
  <c r="M128" i="1"/>
  <c r="L128" i="1"/>
  <c r="N128" i="1" s="1"/>
  <c r="O128" i="1" s="1"/>
  <c r="M127" i="1"/>
  <c r="L127" i="1"/>
  <c r="N127" i="1" s="1"/>
  <c r="O127" i="1" s="1"/>
  <c r="M126" i="1"/>
  <c r="L126" i="1"/>
  <c r="N126" i="1" s="1"/>
  <c r="O126" i="1" s="1"/>
  <c r="M125" i="1"/>
  <c r="L125" i="1"/>
  <c r="N125" i="1" s="1"/>
  <c r="O125" i="1" s="1"/>
  <c r="M124" i="1"/>
  <c r="L124" i="1"/>
  <c r="N124" i="1" s="1"/>
  <c r="O124" i="1" s="1"/>
  <c r="M123" i="1"/>
  <c r="L123" i="1"/>
  <c r="N123" i="1" s="1"/>
  <c r="O123" i="1" s="1"/>
  <c r="M122" i="1"/>
  <c r="L122" i="1"/>
  <c r="N122" i="1" s="1"/>
  <c r="O122" i="1" s="1"/>
  <c r="M121" i="1"/>
  <c r="L121" i="1"/>
  <c r="N121" i="1" s="1"/>
  <c r="O121" i="1" s="1"/>
  <c r="M120" i="1"/>
  <c r="L120" i="1"/>
  <c r="N120" i="1" s="1"/>
  <c r="O120" i="1" s="1"/>
  <c r="M119" i="1"/>
  <c r="L119" i="1"/>
  <c r="N119" i="1" s="1"/>
  <c r="O119" i="1" s="1"/>
  <c r="M118" i="1"/>
  <c r="L118" i="1"/>
  <c r="N118" i="1" s="1"/>
  <c r="O118" i="1" s="1"/>
  <c r="M117" i="1"/>
  <c r="L117" i="1"/>
  <c r="N117" i="1" s="1"/>
  <c r="O117" i="1" s="1"/>
  <c r="M116" i="1"/>
  <c r="L116" i="1"/>
  <c r="N116" i="1" s="1"/>
  <c r="O116" i="1" s="1"/>
  <c r="M115" i="1"/>
  <c r="L115" i="1"/>
  <c r="N115" i="1" s="1"/>
  <c r="O115" i="1" s="1"/>
  <c r="M114" i="1"/>
  <c r="L114" i="1"/>
  <c r="N114" i="1" s="1"/>
  <c r="O114" i="1" s="1"/>
  <c r="M113" i="1"/>
  <c r="L113" i="1"/>
  <c r="N113" i="1" s="1"/>
  <c r="O113" i="1" s="1"/>
  <c r="M112" i="1"/>
  <c r="L112" i="1"/>
  <c r="N112" i="1" s="1"/>
  <c r="T110" i="1"/>
  <c r="V110" i="1"/>
  <c r="X110" i="1"/>
  <c r="Z110" i="1"/>
  <c r="AB110" i="1"/>
  <c r="AD110" i="1"/>
  <c r="AF110" i="1"/>
  <c r="AH110" i="1"/>
  <c r="R110" i="1"/>
  <c r="M108" i="1"/>
  <c r="L108" i="1"/>
  <c r="N108" i="1" s="1"/>
  <c r="O108" i="1" s="1"/>
  <c r="M107" i="1"/>
  <c r="L107" i="1"/>
  <c r="N107" i="1" s="1"/>
  <c r="M106" i="1"/>
  <c r="L106" i="1"/>
  <c r="N106" i="1" s="1"/>
  <c r="M105" i="1"/>
  <c r="L105" i="1"/>
  <c r="N105" i="1" s="1"/>
  <c r="M104" i="1"/>
  <c r="L104" i="1"/>
  <c r="N104" i="1" s="1"/>
  <c r="M103" i="1"/>
  <c r="L103" i="1"/>
  <c r="N103" i="1" s="1"/>
  <c r="O103" i="1" s="1"/>
  <c r="M102" i="1"/>
  <c r="L102" i="1"/>
  <c r="N102" i="1" s="1"/>
  <c r="O102" i="1" s="1"/>
  <c r="M101" i="1"/>
  <c r="L101" i="1"/>
  <c r="N101" i="1" s="1"/>
  <c r="O101" i="1" s="1"/>
  <c r="M100" i="1"/>
  <c r="L100" i="1"/>
  <c r="N100" i="1" s="1"/>
  <c r="M99" i="1"/>
  <c r="L99" i="1"/>
  <c r="N99" i="1" s="1"/>
  <c r="M98" i="1"/>
  <c r="L98" i="1"/>
  <c r="N98" i="1" s="1"/>
  <c r="M97" i="1"/>
  <c r="L97" i="1"/>
  <c r="N97" i="1" s="1"/>
  <c r="O97" i="1" s="1"/>
  <c r="M96" i="1"/>
  <c r="L96" i="1"/>
  <c r="N96" i="1" s="1"/>
  <c r="O96" i="1" s="1"/>
  <c r="M95" i="1"/>
  <c r="L95" i="1"/>
  <c r="N95" i="1" s="1"/>
  <c r="O95" i="1" s="1"/>
  <c r="M94" i="1"/>
  <c r="L94" i="1"/>
  <c r="N94" i="1" s="1"/>
  <c r="O94" i="1" s="1"/>
  <c r="M93" i="1"/>
  <c r="L93" i="1"/>
  <c r="N93" i="1" s="1"/>
  <c r="O93" i="1" s="1"/>
  <c r="M92" i="1"/>
  <c r="L92" i="1"/>
  <c r="N92" i="1" s="1"/>
  <c r="O92" i="1" s="1"/>
  <c r="M91" i="1"/>
  <c r="L91" i="1"/>
  <c r="N91" i="1" s="1"/>
  <c r="O91" i="1" s="1"/>
  <c r="M90" i="1"/>
  <c r="L90" i="1"/>
  <c r="N90" i="1" s="1"/>
  <c r="O90" i="1" s="1"/>
  <c r="M89" i="1"/>
  <c r="L89" i="1"/>
  <c r="N89" i="1" s="1"/>
  <c r="O89" i="1" s="1"/>
  <c r="M88" i="1"/>
  <c r="L88" i="1"/>
  <c r="N88" i="1" s="1"/>
  <c r="O88" i="1" s="1"/>
  <c r="M87" i="1"/>
  <c r="L87" i="1"/>
  <c r="N87" i="1" s="1"/>
  <c r="O87" i="1" s="1"/>
  <c r="M86" i="1"/>
  <c r="L86" i="1"/>
  <c r="N86" i="1" s="1"/>
  <c r="O86" i="1" s="1"/>
  <c r="M85" i="1"/>
  <c r="L85" i="1"/>
  <c r="N85" i="1" s="1"/>
  <c r="O85" i="1" s="1"/>
  <c r="M84" i="1"/>
  <c r="L84" i="1"/>
  <c r="N84" i="1" s="1"/>
  <c r="O84" i="1" s="1"/>
  <c r="M83" i="1"/>
  <c r="L83" i="1"/>
  <c r="N83" i="1" s="1"/>
  <c r="O83" i="1" s="1"/>
  <c r="M82" i="1"/>
  <c r="L82" i="1"/>
  <c r="N82" i="1" s="1"/>
  <c r="O82" i="1" s="1"/>
  <c r="M81" i="1"/>
  <c r="L81" i="1"/>
  <c r="N81" i="1" s="1"/>
  <c r="O81" i="1" s="1"/>
  <c r="M80" i="1"/>
  <c r="L80" i="1"/>
  <c r="N80" i="1" s="1"/>
  <c r="O80" i="1" s="1"/>
  <c r="M79" i="1"/>
  <c r="L79" i="1"/>
  <c r="N79" i="1" s="1"/>
  <c r="O79" i="1" s="1"/>
  <c r="M78" i="1"/>
  <c r="L78" i="1"/>
  <c r="N78" i="1" s="1"/>
  <c r="O78" i="1" s="1"/>
  <c r="M77" i="1"/>
  <c r="L77" i="1"/>
  <c r="N77" i="1" s="1"/>
  <c r="O77" i="1" s="1"/>
  <c r="M76" i="1"/>
  <c r="L76" i="1"/>
  <c r="N76" i="1" s="1"/>
  <c r="O76" i="1" s="1"/>
  <c r="M75" i="1"/>
  <c r="L75" i="1"/>
  <c r="N75" i="1" s="1"/>
  <c r="O75" i="1" s="1"/>
  <c r="M74" i="1"/>
  <c r="L74" i="1"/>
  <c r="N74" i="1" s="1"/>
  <c r="O74" i="1" s="1"/>
  <c r="M73" i="1"/>
  <c r="L73" i="1"/>
  <c r="L110" i="1" s="1"/>
  <c r="T70" i="1"/>
  <c r="V70" i="1"/>
  <c r="X70" i="1"/>
  <c r="Z70" i="1"/>
  <c r="AB70" i="1"/>
  <c r="AD70" i="1"/>
  <c r="AF70" i="1"/>
  <c r="AH70" i="1"/>
  <c r="R70" i="1"/>
  <c r="M145" i="1"/>
  <c r="M110" i="1"/>
  <c r="L70" i="1"/>
  <c r="M70" i="1"/>
  <c r="T17" i="1"/>
  <c r="V17" i="1"/>
  <c r="X17" i="1"/>
  <c r="Z17" i="1"/>
  <c r="AB17" i="1"/>
  <c r="AD17" i="1"/>
  <c r="AF17" i="1"/>
  <c r="AH17" i="1"/>
  <c r="R17" i="1"/>
  <c r="M17" i="1"/>
  <c r="H58" i="1"/>
  <c r="H59" i="1"/>
  <c r="H60" i="1"/>
  <c r="H61" i="1"/>
  <c r="H62" i="1"/>
  <c r="H63" i="1"/>
  <c r="H64" i="1"/>
  <c r="H65" i="1"/>
  <c r="H66" i="1"/>
  <c r="H49" i="1"/>
  <c r="H50" i="1"/>
  <c r="H51" i="1"/>
  <c r="H52" i="1"/>
  <c r="H53" i="1"/>
  <c r="H54" i="1"/>
  <c r="H55" i="1"/>
  <c r="H56" i="1"/>
  <c r="H57" i="1"/>
  <c r="M69" i="1"/>
  <c r="L69" i="1"/>
  <c r="N69" i="1" s="1"/>
  <c r="O69" i="1" s="1"/>
  <c r="M68" i="1"/>
  <c r="L68" i="1"/>
  <c r="N68" i="1" s="1"/>
  <c r="O68" i="1" s="1"/>
  <c r="M67" i="1"/>
  <c r="L67" i="1"/>
  <c r="N67" i="1" s="1"/>
  <c r="O67" i="1" s="1"/>
  <c r="M66" i="1"/>
  <c r="L66" i="1"/>
  <c r="N66" i="1" s="1"/>
  <c r="M65" i="1"/>
  <c r="L65" i="1"/>
  <c r="N65" i="1" s="1"/>
  <c r="M64" i="1"/>
  <c r="L64" i="1"/>
  <c r="N64" i="1" s="1"/>
  <c r="M63" i="1"/>
  <c r="L63" i="1"/>
  <c r="N63" i="1" s="1"/>
  <c r="M62" i="1"/>
  <c r="L62" i="1"/>
  <c r="N62" i="1" s="1"/>
  <c r="M61" i="1"/>
  <c r="L61" i="1"/>
  <c r="N61" i="1" s="1"/>
  <c r="M60" i="1"/>
  <c r="L60" i="1"/>
  <c r="N60" i="1" s="1"/>
  <c r="M59" i="1"/>
  <c r="L59" i="1"/>
  <c r="N59" i="1" s="1"/>
  <c r="M58" i="1"/>
  <c r="L58" i="1"/>
  <c r="N58" i="1" s="1"/>
  <c r="O58" i="1" s="1"/>
  <c r="M57" i="1"/>
  <c r="L57" i="1"/>
  <c r="N57" i="1" s="1"/>
  <c r="M56" i="1"/>
  <c r="L56" i="1"/>
  <c r="N56" i="1" s="1"/>
  <c r="M55" i="1"/>
  <c r="L55" i="1"/>
  <c r="N55" i="1" s="1"/>
  <c r="M54" i="1"/>
  <c r="L54" i="1"/>
  <c r="N54" i="1" s="1"/>
  <c r="M53" i="1"/>
  <c r="L53" i="1"/>
  <c r="N53" i="1" s="1"/>
  <c r="M52" i="1"/>
  <c r="L52" i="1"/>
  <c r="N52" i="1" s="1"/>
  <c r="M51" i="1"/>
  <c r="L51" i="1"/>
  <c r="N51" i="1" s="1"/>
  <c r="M50" i="1"/>
  <c r="L50" i="1"/>
  <c r="N50" i="1" s="1"/>
  <c r="M49" i="1"/>
  <c r="L49" i="1"/>
  <c r="N49" i="1" s="1"/>
  <c r="M48" i="1"/>
  <c r="L48" i="1"/>
  <c r="N48" i="1" s="1"/>
  <c r="M47" i="1"/>
  <c r="L47" i="1"/>
  <c r="N47" i="1" s="1"/>
  <c r="M46" i="1"/>
  <c r="L46" i="1"/>
  <c r="N46" i="1" s="1"/>
  <c r="O46" i="1" s="1"/>
  <c r="M45" i="1"/>
  <c r="L45" i="1"/>
  <c r="N45" i="1" s="1"/>
  <c r="O45" i="1" s="1"/>
  <c r="M44" i="1"/>
  <c r="L44" i="1"/>
  <c r="N44" i="1" s="1"/>
  <c r="O44" i="1" s="1"/>
  <c r="M43" i="1"/>
  <c r="L43" i="1"/>
  <c r="N43" i="1" s="1"/>
  <c r="M42" i="1"/>
  <c r="L42" i="1"/>
  <c r="N42" i="1" s="1"/>
  <c r="M41" i="1"/>
  <c r="L41" i="1"/>
  <c r="N41" i="1" s="1"/>
  <c r="M40" i="1"/>
  <c r="L40" i="1"/>
  <c r="N40" i="1" s="1"/>
  <c r="M39" i="1"/>
  <c r="L39" i="1"/>
  <c r="N39" i="1" s="1"/>
  <c r="M38" i="1"/>
  <c r="L38" i="1"/>
  <c r="N38" i="1" s="1"/>
  <c r="M37" i="1"/>
  <c r="L37" i="1"/>
  <c r="N37" i="1" s="1"/>
  <c r="M36" i="1"/>
  <c r="L36" i="1"/>
  <c r="N36" i="1" s="1"/>
  <c r="O36" i="1" s="1"/>
  <c r="M35" i="1"/>
  <c r="L35" i="1"/>
  <c r="N35" i="1" s="1"/>
  <c r="O35" i="1" s="1"/>
  <c r="M34" i="1"/>
  <c r="L34" i="1"/>
  <c r="N34" i="1" s="1"/>
  <c r="M33" i="1"/>
  <c r="L33" i="1"/>
  <c r="N33" i="1" s="1"/>
  <c r="M32" i="1"/>
  <c r="L32" i="1"/>
  <c r="N32" i="1" s="1"/>
  <c r="M31" i="1"/>
  <c r="L31" i="1"/>
  <c r="N31" i="1" s="1"/>
  <c r="M30" i="1"/>
  <c r="L30" i="1"/>
  <c r="N30" i="1" s="1"/>
  <c r="M29" i="1"/>
  <c r="L29" i="1"/>
  <c r="N29" i="1" s="1"/>
  <c r="M28" i="1"/>
  <c r="L28" i="1"/>
  <c r="N28" i="1" s="1"/>
  <c r="O28" i="1" s="1"/>
  <c r="M27" i="1"/>
  <c r="L27" i="1"/>
  <c r="N27" i="1" s="1"/>
  <c r="O27" i="1" s="1"/>
  <c r="M26" i="1"/>
  <c r="L26" i="1"/>
  <c r="N26" i="1" s="1"/>
  <c r="M25" i="1"/>
  <c r="L25" i="1"/>
  <c r="N25" i="1" s="1"/>
  <c r="M24" i="1"/>
  <c r="L24" i="1"/>
  <c r="N24" i="1" s="1"/>
  <c r="M23" i="1"/>
  <c r="L23" i="1"/>
  <c r="N23" i="1" s="1"/>
  <c r="M22" i="1"/>
  <c r="L22" i="1"/>
  <c r="N22" i="1" s="1"/>
  <c r="M21" i="1"/>
  <c r="L21" i="1"/>
  <c r="N21" i="1" s="1"/>
  <c r="N70" i="1" s="1"/>
  <c r="L9" i="1"/>
  <c r="L17" i="1" s="1"/>
  <c r="M9" i="1"/>
  <c r="L10" i="1"/>
  <c r="N10" i="1" s="1"/>
  <c r="O10" i="1" s="1"/>
  <c r="M10" i="1"/>
  <c r="L11" i="1"/>
  <c r="N11" i="1" s="1"/>
  <c r="O11" i="1" s="1"/>
  <c r="M11" i="1"/>
  <c r="L12" i="1"/>
  <c r="N12" i="1" s="1"/>
  <c r="O12" i="1" s="1"/>
  <c r="M12" i="1"/>
  <c r="L13" i="1"/>
  <c r="N13" i="1" s="1"/>
  <c r="O13" i="1" s="1"/>
  <c r="M13" i="1"/>
  <c r="L14" i="1"/>
  <c r="N14" i="1" s="1"/>
  <c r="O14" i="1" s="1"/>
  <c r="M14" i="1"/>
  <c r="L15" i="1"/>
  <c r="N15" i="1" s="1"/>
  <c r="O15" i="1" s="1"/>
  <c r="M15" i="1"/>
  <c r="H58" i="9"/>
  <c r="G58" i="9"/>
  <c r="F58" i="9"/>
  <c r="E58" i="9"/>
  <c r="D58" i="9"/>
  <c r="C58" i="9"/>
  <c r="H56" i="9"/>
  <c r="G56" i="9"/>
  <c r="F56" i="9"/>
  <c r="E56" i="9"/>
  <c r="D56" i="9"/>
  <c r="H55" i="9"/>
  <c r="G55" i="9"/>
  <c r="F55" i="9"/>
  <c r="E55" i="9"/>
  <c r="D55" i="9"/>
  <c r="H54" i="9"/>
  <c r="G54" i="9"/>
  <c r="F54" i="9"/>
  <c r="E54" i="9"/>
  <c r="D54" i="9"/>
  <c r="H53" i="9"/>
  <c r="G53" i="9"/>
  <c r="F53" i="9"/>
  <c r="E53" i="9"/>
  <c r="D53" i="9"/>
  <c r="H52" i="9"/>
  <c r="G52" i="9"/>
  <c r="F52" i="9"/>
  <c r="E52" i="9"/>
  <c r="D52" i="9"/>
  <c r="H51" i="9"/>
  <c r="G51" i="9"/>
  <c r="F51" i="9"/>
  <c r="E51" i="9"/>
  <c r="D51" i="9"/>
  <c r="H50" i="9"/>
  <c r="G50" i="9"/>
  <c r="F50" i="9"/>
  <c r="E50" i="9"/>
  <c r="D50" i="9"/>
  <c r="H48" i="9"/>
  <c r="F48" i="9"/>
  <c r="D48" i="9"/>
  <c r="H46" i="9"/>
  <c r="G46" i="9"/>
  <c r="E46" i="9"/>
  <c r="C46" i="9"/>
  <c r="H44" i="9"/>
  <c r="G44" i="9"/>
  <c r="F44" i="9"/>
  <c r="E44" i="9"/>
  <c r="D44" i="9"/>
  <c r="H43" i="9"/>
  <c r="G43" i="9"/>
  <c r="F43" i="9"/>
  <c r="E43" i="9"/>
  <c r="D43" i="9"/>
  <c r="H42" i="9"/>
  <c r="G42" i="9"/>
  <c r="F42" i="9"/>
  <c r="E42" i="9"/>
  <c r="D42" i="9"/>
  <c r="H41" i="9"/>
  <c r="G41" i="9"/>
  <c r="F41" i="9"/>
  <c r="E41" i="9"/>
  <c r="D41" i="9"/>
  <c r="H40" i="9"/>
  <c r="G40" i="9"/>
  <c r="F40" i="9"/>
  <c r="E40" i="9"/>
  <c r="D40" i="9"/>
  <c r="H39" i="9"/>
  <c r="G39" i="9"/>
  <c r="F39" i="9"/>
  <c r="E39" i="9"/>
  <c r="D39" i="9"/>
  <c r="D46" i="9" s="1"/>
  <c r="H38" i="9"/>
  <c r="G38" i="9"/>
  <c r="F38" i="9"/>
  <c r="F46" i="9" s="1"/>
  <c r="E38" i="9"/>
  <c r="D38" i="9"/>
  <c r="H36" i="9"/>
  <c r="F36" i="9"/>
  <c r="D36" i="9"/>
  <c r="Q30" i="9"/>
  <c r="P30" i="9"/>
  <c r="K30" i="9"/>
  <c r="J30" i="9"/>
  <c r="I30" i="9"/>
  <c r="H30" i="9"/>
  <c r="G30" i="9"/>
  <c r="F30" i="9"/>
  <c r="E30" i="9"/>
  <c r="D30" i="9"/>
  <c r="C30" i="9"/>
  <c r="K29" i="9"/>
  <c r="I29" i="9"/>
  <c r="D29" i="9"/>
  <c r="K28" i="9"/>
  <c r="I28" i="9"/>
  <c r="D28" i="9"/>
  <c r="R27" i="9"/>
  <c r="Q27" i="9"/>
  <c r="O27" i="9"/>
  <c r="K27" i="9"/>
  <c r="I27" i="9"/>
  <c r="D27" i="9"/>
  <c r="R26" i="9"/>
  <c r="Q26" i="9"/>
  <c r="O26" i="9"/>
  <c r="K26" i="9"/>
  <c r="I26" i="9"/>
  <c r="D26" i="9"/>
  <c r="O25" i="9"/>
  <c r="K25" i="9"/>
  <c r="I25" i="9"/>
  <c r="D25" i="9"/>
  <c r="K24" i="9"/>
  <c r="I24" i="9"/>
  <c r="D24" i="9"/>
  <c r="R23" i="9"/>
  <c r="Q23" i="9"/>
  <c r="O23" i="9"/>
  <c r="K23" i="9"/>
  <c r="I23" i="9"/>
  <c r="D23" i="9"/>
  <c r="R22" i="9"/>
  <c r="Q22" i="9"/>
  <c r="O22" i="9"/>
  <c r="K22" i="9"/>
  <c r="I22" i="9"/>
  <c r="D22" i="9"/>
  <c r="R21" i="9"/>
  <c r="Q21" i="9"/>
  <c r="O21" i="9"/>
  <c r="K21" i="9"/>
  <c r="I21" i="9"/>
  <c r="D21" i="9"/>
  <c r="R20" i="9"/>
  <c r="Q20" i="9"/>
  <c r="O20" i="9"/>
  <c r="K20" i="9"/>
  <c r="I20" i="9"/>
  <c r="D20" i="9"/>
  <c r="R19" i="9"/>
  <c r="Q19" i="9"/>
  <c r="O19" i="9"/>
  <c r="K19" i="9"/>
  <c r="I19" i="9"/>
  <c r="D19" i="9"/>
  <c r="R18" i="9"/>
  <c r="Q18" i="9"/>
  <c r="O18" i="9"/>
  <c r="K18" i="9"/>
  <c r="I18" i="9"/>
  <c r="D18" i="9"/>
  <c r="R17" i="9"/>
  <c r="Q17" i="9"/>
  <c r="O17" i="9"/>
  <c r="K17" i="9"/>
  <c r="I17" i="9"/>
  <c r="D17" i="9"/>
  <c r="R16" i="9"/>
  <c r="R30" i="9" s="1"/>
  <c r="Q16" i="9"/>
  <c r="O16" i="9"/>
  <c r="K16" i="9"/>
  <c r="I16" i="9"/>
  <c r="D16" i="9"/>
  <c r="M8" i="1"/>
  <c r="L8" i="1"/>
  <c r="E37" i="14" l="1"/>
  <c r="N63" i="12"/>
  <c r="O63" i="12"/>
  <c r="L63" i="12"/>
  <c r="L75" i="12" s="1"/>
  <c r="M75" i="12"/>
  <c r="O112" i="1"/>
  <c r="N145" i="1"/>
  <c r="L145" i="1"/>
  <c r="N73" i="1"/>
  <c r="N9" i="1"/>
  <c r="N8" i="1"/>
  <c r="J8" i="1"/>
  <c r="J194" i="1"/>
  <c r="J193" i="1"/>
  <c r="J192" i="1"/>
  <c r="J191" i="1"/>
  <c r="J190" i="1"/>
  <c r="J189" i="1"/>
  <c r="J188" i="1"/>
  <c r="J187" i="1"/>
  <c r="H186" i="1"/>
  <c r="J185" i="1" s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2" i="1"/>
  <c r="J141" i="1"/>
  <c r="J140" i="1"/>
  <c r="J137" i="1"/>
  <c r="J136" i="1"/>
  <c r="J135" i="1"/>
  <c r="J134" i="1"/>
  <c r="J133" i="1"/>
  <c r="J132" i="1"/>
  <c r="H131" i="1"/>
  <c r="J131" i="1" s="1"/>
  <c r="J130" i="1"/>
  <c r="J129" i="1"/>
  <c r="E128" i="1"/>
  <c r="J128" i="1" s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08" i="1"/>
  <c r="H107" i="1"/>
  <c r="J107" i="1" s="1"/>
  <c r="O107" i="1" s="1"/>
  <c r="H106" i="1"/>
  <c r="J106" i="1" s="1"/>
  <c r="O106" i="1" s="1"/>
  <c r="H105" i="1"/>
  <c r="J105" i="1" s="1"/>
  <c r="O105" i="1" s="1"/>
  <c r="H104" i="1"/>
  <c r="J104" i="1" s="1"/>
  <c r="O104" i="1" s="1"/>
  <c r="J103" i="1"/>
  <c r="J102" i="1"/>
  <c r="J101" i="1"/>
  <c r="H100" i="1"/>
  <c r="J100" i="1" s="1"/>
  <c r="O100" i="1" s="1"/>
  <c r="H99" i="1"/>
  <c r="J99" i="1" s="1"/>
  <c r="O99" i="1" s="1"/>
  <c r="H98" i="1"/>
  <c r="J98" i="1" s="1"/>
  <c r="O98" i="1" s="1"/>
  <c r="H97" i="1"/>
  <c r="J97" i="1" s="1"/>
  <c r="J96" i="1"/>
  <c r="J95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66" i="1"/>
  <c r="O66" i="1" s="1"/>
  <c r="J65" i="1"/>
  <c r="O65" i="1" s="1"/>
  <c r="J64" i="1"/>
  <c r="O64" i="1" s="1"/>
  <c r="J63" i="1"/>
  <c r="O63" i="1" s="1"/>
  <c r="J62" i="1"/>
  <c r="O62" i="1" s="1"/>
  <c r="J61" i="1"/>
  <c r="O61" i="1" s="1"/>
  <c r="J60" i="1"/>
  <c r="O60" i="1" s="1"/>
  <c r="J59" i="1"/>
  <c r="O59" i="1" s="1"/>
  <c r="J57" i="1"/>
  <c r="O57" i="1" s="1"/>
  <c r="J56" i="1"/>
  <c r="O56" i="1" s="1"/>
  <c r="J55" i="1"/>
  <c r="O55" i="1" s="1"/>
  <c r="J54" i="1"/>
  <c r="O54" i="1" s="1"/>
  <c r="J53" i="1"/>
  <c r="O53" i="1" s="1"/>
  <c r="J52" i="1"/>
  <c r="O52" i="1" s="1"/>
  <c r="J51" i="1"/>
  <c r="O51" i="1" s="1"/>
  <c r="J50" i="1"/>
  <c r="O50" i="1" s="1"/>
  <c r="J49" i="1"/>
  <c r="O49" i="1" s="1"/>
  <c r="J48" i="1"/>
  <c r="O48" i="1" s="1"/>
  <c r="G48" i="1"/>
  <c r="H48" i="1" s="1"/>
  <c r="J47" i="1"/>
  <c r="O47" i="1" s="1"/>
  <c r="J43" i="1"/>
  <c r="O43" i="1" s="1"/>
  <c r="J42" i="1"/>
  <c r="O42" i="1" s="1"/>
  <c r="J41" i="1"/>
  <c r="O41" i="1" s="1"/>
  <c r="J40" i="1"/>
  <c r="O40" i="1" s="1"/>
  <c r="J39" i="1"/>
  <c r="O39" i="1" s="1"/>
  <c r="J38" i="1"/>
  <c r="O38" i="1" s="1"/>
  <c r="H37" i="1"/>
  <c r="J37" i="1" s="1"/>
  <c r="O37" i="1" s="1"/>
  <c r="J34" i="1"/>
  <c r="O34" i="1" s="1"/>
  <c r="J33" i="1"/>
  <c r="O33" i="1" s="1"/>
  <c r="J32" i="1"/>
  <c r="O32" i="1" s="1"/>
  <c r="J31" i="1"/>
  <c r="O31" i="1" s="1"/>
  <c r="J30" i="1"/>
  <c r="O30" i="1" s="1"/>
  <c r="J29" i="1"/>
  <c r="O29" i="1" s="1"/>
  <c r="J26" i="1"/>
  <c r="O26" i="1" s="1"/>
  <c r="J25" i="1"/>
  <c r="O25" i="1" s="1"/>
  <c r="J24" i="1"/>
  <c r="O24" i="1" s="1"/>
  <c r="J23" i="1"/>
  <c r="O23" i="1" s="1"/>
  <c r="J22" i="1"/>
  <c r="O22" i="1" s="1"/>
  <c r="J21" i="1"/>
  <c r="O73" i="1" l="1"/>
  <c r="O110" i="1" s="1"/>
  <c r="O198" i="1" s="1"/>
  <c r="N110" i="1"/>
  <c r="J110" i="1"/>
  <c r="J198" i="1" s="1"/>
  <c r="O21" i="1"/>
  <c r="O70" i="1" s="1"/>
  <c r="J70" i="1"/>
  <c r="N17" i="1"/>
  <c r="O9" i="1"/>
  <c r="O8" i="1"/>
  <c r="J17" i="1"/>
  <c r="J186" i="1"/>
  <c r="J195" i="1" s="1"/>
  <c r="J145" i="1"/>
  <c r="J182" i="1"/>
  <c r="O17" i="1" l="1"/>
</calcChain>
</file>

<file path=xl/comments1.xml><?xml version="1.0" encoding="utf-8"?>
<comments xmlns="http://schemas.openxmlformats.org/spreadsheetml/2006/main">
  <authors>
    <author>Kibui, Mwaura</author>
    <author>Sandoval, Irene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Kibui, Mwaura:</t>
        </r>
        <r>
          <rPr>
            <sz val="9"/>
            <color indexed="81"/>
            <rFont val="Tahoma"/>
            <family val="2"/>
          </rPr>
          <t xml:space="preserve">
Fair Share using multiple factors as opposed to a single factor.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Should Equals line 46 from 3.SPC Budget Summary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Kibui, Mwaura:</t>
        </r>
        <r>
          <rPr>
            <sz val="9"/>
            <color indexed="81"/>
            <rFont val="Tahoma"/>
            <family val="2"/>
          </rPr>
          <t xml:space="preserve">
Note the allocation here is based on Single factor. We may need to modify this for multilple factors</t>
        </r>
      </text>
    </comment>
  </commentList>
</comments>
</file>

<file path=xl/comments2.xml><?xml version="1.0" encoding="utf-8"?>
<comments xmlns="http://schemas.openxmlformats.org/spreadsheetml/2006/main">
  <authors>
    <author>Sandoval, Irene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LoE of support dedicated to the emergency response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LoE of support dedicated to the emergency response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LoE of support dedicated to the emergency response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LoE of support dedicated to the emergency response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LoE of support dedicated to the emergency response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LoE of support dedicated to the emergency response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LoE of support dedicated to the emergency response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LoE of support dedicated to the emergency response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Includes benefits @ 40%
</t>
        </r>
      </text>
    </comment>
    <comment ref="I124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1 higyne promotion session = 500 households @ 1500
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1 site = 30 people 10 days
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$1000 per session of 20 households
</t>
        </r>
      </text>
    </comment>
    <comment ref="H186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Some of this cost is budgetted under personnel</t>
        </r>
      </text>
    </comment>
    <comment ref="H188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15K of this is the meal tea leader, some of this cost is budgetted under personnel
</t>
        </r>
      </text>
    </comment>
  </commentList>
</comments>
</file>

<file path=xl/comments3.xml><?xml version="1.0" encoding="utf-8"?>
<comments xmlns="http://schemas.openxmlformats.org/spreadsheetml/2006/main">
  <authors>
    <author>Sandoval, Irene</author>
  </authors>
  <commentList>
    <comment ref="L16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250,000/day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Sandoval, Irene:</t>
        </r>
        <r>
          <rPr>
            <sz val="9"/>
            <color indexed="81"/>
            <rFont val="Tahoma"/>
            <family val="2"/>
          </rPr>
          <t xml:space="preserve">
500,000/night
</t>
        </r>
      </text>
    </comment>
  </commentList>
</comments>
</file>

<file path=xl/sharedStrings.xml><?xml version="1.0" encoding="utf-8"?>
<sst xmlns="http://schemas.openxmlformats.org/spreadsheetml/2006/main" count="754" uniqueCount="503">
  <si>
    <t>Personnel</t>
  </si>
  <si>
    <t>50xx Country Director</t>
  </si>
  <si>
    <t>Yr</t>
  </si>
  <si>
    <t>50xx Local Personnel</t>
  </si>
  <si>
    <t>51xx Professional Serv.</t>
  </si>
  <si>
    <t>52xx Equipment</t>
  </si>
  <si>
    <t>53xx Mat. Serv, Cons.</t>
  </si>
  <si>
    <t>54xx Travel &amp; Transp</t>
  </si>
  <si>
    <t>55xx Occupancy</t>
  </si>
  <si>
    <t>56xx Miscellaneous</t>
  </si>
  <si>
    <t>Emergency response Team leader (asuming position for 1 year including all cost)</t>
  </si>
  <si>
    <t>Iljitsj</t>
  </si>
  <si>
    <t>day</t>
  </si>
  <si>
    <t>Program Development &amp; quality coordinator</t>
  </si>
  <si>
    <t>Valentina</t>
  </si>
  <si>
    <t>Finance Emergengy Support (asuming position for 1 year including all cost)</t>
  </si>
  <si>
    <t>Irene &amp; other</t>
  </si>
  <si>
    <t>Proposal writer</t>
  </si>
  <si>
    <t>Kristen</t>
  </si>
  <si>
    <t>days</t>
  </si>
  <si>
    <t>Program Development &amp; quality officer</t>
  </si>
  <si>
    <t>Aleksandra</t>
  </si>
  <si>
    <t>Logistics  &amp; Procurment coordinator</t>
  </si>
  <si>
    <t>Tim</t>
  </si>
  <si>
    <t>Emergency response Manager</t>
  </si>
  <si>
    <t xml:space="preserve">month </t>
  </si>
  <si>
    <t>Safety and Security Manager (intl)</t>
  </si>
  <si>
    <t>Gender Specialist</t>
  </si>
  <si>
    <t>FSL sector advisor (lifelyhoods especialist)</t>
  </si>
  <si>
    <t>MEAL manager</t>
  </si>
  <si>
    <t>Payroll officer</t>
  </si>
  <si>
    <t>HR specialist</t>
  </si>
  <si>
    <t>Senior Finance Director</t>
  </si>
  <si>
    <t>Finance officer/accountant</t>
  </si>
  <si>
    <t>Grants &amp; contracts manager</t>
  </si>
  <si>
    <t>Procurement  assistance</t>
  </si>
  <si>
    <t>Admin officer</t>
  </si>
  <si>
    <t>Emergency Field  Manager</t>
  </si>
  <si>
    <t>Field WASH specialist</t>
  </si>
  <si>
    <t>Hanny</t>
  </si>
  <si>
    <t>Field Shelter specialist</t>
  </si>
  <si>
    <t>Field Cash, Market and Livelihoods</t>
  </si>
  <si>
    <t>Safety &amp; Security manager</t>
  </si>
  <si>
    <t>MEAL officer (3X - based on sectors, location)</t>
  </si>
  <si>
    <t>Program manager (or sector PM)</t>
  </si>
  <si>
    <t>DRA Consortium - Program Coordinator</t>
  </si>
  <si>
    <t>DRA</t>
  </si>
  <si>
    <t>Office Manager</t>
  </si>
  <si>
    <t>Accountant</t>
  </si>
  <si>
    <t xml:space="preserve">Finance officer </t>
  </si>
  <si>
    <t>Admin/HR officer</t>
  </si>
  <si>
    <t>Logistics / Procurement officer</t>
  </si>
  <si>
    <t>Warehouse Assitant</t>
  </si>
  <si>
    <t>Office helper</t>
  </si>
  <si>
    <t>Guards (3)</t>
  </si>
  <si>
    <t>month</t>
  </si>
  <si>
    <t>Drivers</t>
  </si>
  <si>
    <t>Subtotal Personnel</t>
  </si>
  <si>
    <t>Office Rent</t>
  </si>
  <si>
    <t>year</t>
  </si>
  <si>
    <t>Guess house</t>
  </si>
  <si>
    <t xml:space="preserve">Utilities </t>
  </si>
  <si>
    <t>Office Supplies</t>
  </si>
  <si>
    <t>lumpsum</t>
  </si>
  <si>
    <t>Printing/Reproduction</t>
  </si>
  <si>
    <t>Communications</t>
  </si>
  <si>
    <t>Office Set-Up/Renovation</t>
  </si>
  <si>
    <t>Personnel Life Insurance</t>
  </si>
  <si>
    <t>As per Insu sheet</t>
  </si>
  <si>
    <t>Bank Charges</t>
  </si>
  <si>
    <t>Recruitment Fees</t>
  </si>
  <si>
    <t>Miscellaneaous</t>
  </si>
  <si>
    <t>Office Furnitures/Fixtures (tables, chairs, etc.)</t>
  </si>
  <si>
    <t>Lumpsum</t>
  </si>
  <si>
    <t>Laptops</t>
  </si>
  <si>
    <t>Printers</t>
  </si>
  <si>
    <t>Digital Camera</t>
  </si>
  <si>
    <t xml:space="preserve">Mobile phones </t>
  </si>
  <si>
    <t>Domestic Travel</t>
  </si>
  <si>
    <t>Vehicle rental (4 Palu, 1 Makassar incl driver)</t>
  </si>
  <si>
    <t>Truck rental</t>
  </si>
  <si>
    <t>type kits</t>
  </si>
  <si>
    <t>Fuel</t>
  </si>
  <si>
    <t>Travel Jakarta-Palu-Makassar</t>
  </si>
  <si>
    <t>Link to travel</t>
  </si>
  <si>
    <t xml:space="preserve">Perdiem </t>
  </si>
  <si>
    <t xml:space="preserve">Lodging </t>
  </si>
  <si>
    <t>Miscellaneous (local transp, etc-trip)</t>
  </si>
  <si>
    <t>International Travel</t>
  </si>
  <si>
    <t>Flights</t>
  </si>
  <si>
    <t>Visas</t>
  </si>
  <si>
    <t>Per diems</t>
  </si>
  <si>
    <t>Accommodation</t>
  </si>
  <si>
    <t>Subtotal Travel</t>
  </si>
  <si>
    <t>1. WASH</t>
  </si>
  <si>
    <t>Provision and set-up water tanks with tap stands</t>
  </si>
  <si>
    <t>Rehabilitation of community water points (CfW)</t>
  </si>
  <si>
    <t>Construction of new water schemes (contracting)</t>
  </si>
  <si>
    <t xml:space="preserve">Water trucking </t>
  </si>
  <si>
    <t>Emergency latrines + desludging (CfW)</t>
  </si>
  <si>
    <t>Rehab of permanent latrines + desludging (contracting)</t>
  </si>
  <si>
    <t>Constuction handwashing and bathing facilities (contracting)</t>
  </si>
  <si>
    <t>Upgrading latrines and bathing facilities  (contracting)</t>
  </si>
  <si>
    <t>Garbage collection in sites: provision of containers &amp; CfW</t>
  </si>
  <si>
    <t>Distribution of Hygiene Kits</t>
  </si>
  <si>
    <t>Distribution hygiene top-up kits</t>
  </si>
  <si>
    <t>Hygiene promotion (IEC materials &amp; training) (30.000)</t>
  </si>
  <si>
    <t>2. Shelter &amp; NFIs</t>
  </si>
  <si>
    <t>Distribution of Emergency Shelter &amp; NFI kits (incl. solar lamps + kitchen sets)</t>
  </si>
  <si>
    <t>Distribution shelter top-up kits/materials</t>
  </si>
  <si>
    <t>Distribution shelter-repair kits</t>
  </si>
  <si>
    <t>Site and rubble clearance (CfW)</t>
  </si>
  <si>
    <t>Provision of clearance tools (for target see 2.4)</t>
  </si>
  <si>
    <t>Cash for new shelter construction</t>
  </si>
  <si>
    <t>Provide training for communities on safe shelter construction</t>
  </si>
  <si>
    <t>Roving technical teams for training and monitoring</t>
  </si>
  <si>
    <t>3. Livelihoods</t>
  </si>
  <si>
    <t>Distribution of agricultural inputs (seeds, tools etc.)</t>
  </si>
  <si>
    <t>Distribution of fishing inputs</t>
  </si>
  <si>
    <t>Multi-purpose cash assistance</t>
  </si>
  <si>
    <t>Small businesses recovery schemes</t>
  </si>
  <si>
    <t xml:space="preserve">Vocational and entrepreneurial training (linked to BBS and community recovery) </t>
  </si>
  <si>
    <t>Logistic &amp; distribuion</t>
  </si>
  <si>
    <t>Visibility &amp; communications</t>
  </si>
  <si>
    <t>per project</t>
  </si>
  <si>
    <t>Training/Workshops for new staff and partners</t>
  </si>
  <si>
    <t>Sub-Total CARE Direct Activities</t>
  </si>
  <si>
    <t>Subgrants / Partners</t>
  </si>
  <si>
    <t>Project Manager</t>
  </si>
  <si>
    <t>Shelter Specialist</t>
  </si>
  <si>
    <t xml:space="preserve">Logistic Coordinator </t>
  </si>
  <si>
    <t>Field Coordinator</t>
  </si>
  <si>
    <t>Field Mobilizers(5)</t>
  </si>
  <si>
    <t>Hygiene Promotion Officer</t>
  </si>
  <si>
    <t>Logistic/Distribution Officer</t>
  </si>
  <si>
    <t>Office Costs</t>
  </si>
  <si>
    <t>Travel</t>
  </si>
  <si>
    <t>Miscellaneous travel</t>
  </si>
  <si>
    <t>Car Rental</t>
  </si>
  <si>
    <t>Month</t>
  </si>
  <si>
    <t>Rent truck</t>
  </si>
  <si>
    <t>trip</t>
  </si>
  <si>
    <t>Perdiem</t>
  </si>
  <si>
    <t>Lodging (day)</t>
  </si>
  <si>
    <t>Office / accomodation</t>
  </si>
  <si>
    <t>Miscellaneous</t>
  </si>
  <si>
    <t>Phones and Tablets (data collection)</t>
  </si>
  <si>
    <t>MEAL</t>
  </si>
  <si>
    <t>unit</t>
  </si>
  <si>
    <t>Temporary Latrines/Latrine Rehabilitation (Partner)</t>
  </si>
  <si>
    <t>Water Supply (Partner)</t>
  </si>
  <si>
    <t>Shelter/NFI Kits (Partner)</t>
  </si>
  <si>
    <t>Agricultural Inputs</t>
  </si>
  <si>
    <t xml:space="preserve">Printing Handwashing Flyer </t>
  </si>
  <si>
    <t xml:space="preserve">Printing  Personal Hygiene Flyer </t>
  </si>
  <si>
    <t>Sub-Total Partners Activities</t>
  </si>
  <si>
    <t>Other Program components</t>
  </si>
  <si>
    <t>Assesments (Joint needs asses)</t>
  </si>
  <si>
    <t>Mid term/end line Evaluation (6 or 12 months)</t>
  </si>
  <si>
    <t>After Action Review</t>
  </si>
  <si>
    <t>RGA (Rapid Gener Analysis)</t>
  </si>
  <si>
    <t>Safety &amp; Security</t>
  </si>
  <si>
    <t>Project Audits</t>
  </si>
  <si>
    <t>Lump</t>
  </si>
  <si>
    <t>Monitoring (Jakarta office monitoring to field)</t>
  </si>
  <si>
    <t xml:space="preserve">lump </t>
  </si>
  <si>
    <t>Sub-total Other Program components</t>
  </si>
  <si>
    <t>Total Direct Costs</t>
  </si>
  <si>
    <t>Management and support - CO main office SPCs</t>
  </si>
  <si>
    <t>Emer resp Fund</t>
  </si>
  <si>
    <t>Netherlalnd Gov</t>
  </si>
  <si>
    <t>DFAT Ustralia</t>
  </si>
  <si>
    <t>Gates Foundation</t>
  </si>
  <si>
    <t>CAD Government</t>
  </si>
  <si>
    <t>CUSA</t>
  </si>
  <si>
    <t>CNL appeal Fund</t>
  </si>
  <si>
    <t>UK public app</t>
  </si>
  <si>
    <t>IDR/USD</t>
  </si>
  <si>
    <t>Oct 01 - Dec 31</t>
  </si>
  <si>
    <t>Oct 05 - 04 April</t>
  </si>
  <si>
    <t>Oct 08-Jan 08</t>
  </si>
  <si>
    <t>09 Oct -30 April 2019</t>
  </si>
  <si>
    <t>3 months</t>
  </si>
  <si>
    <t>6 months</t>
  </si>
  <si>
    <t>3 moths</t>
  </si>
  <si>
    <t>Eur</t>
  </si>
  <si>
    <t>Pounds</t>
  </si>
  <si>
    <t>ERF</t>
  </si>
  <si>
    <t>DFAT AHP</t>
  </si>
  <si>
    <t>GATES</t>
  </si>
  <si>
    <t>GAC</t>
  </si>
  <si>
    <t>LDS</t>
  </si>
  <si>
    <t>SHO</t>
  </si>
  <si>
    <t>DEC</t>
  </si>
  <si>
    <t>OFDA</t>
  </si>
  <si>
    <t>Notes</t>
  </si>
  <si>
    <t>#</t>
  </si>
  <si>
    <t>Unit (Duration)</t>
  </si>
  <si>
    <t>Unit Cost USD</t>
  </si>
  <si>
    <t># Units</t>
  </si>
  <si>
    <t>Amount</t>
  </si>
  <si>
    <t>Confirmed Funding</t>
  </si>
  <si>
    <t>Pipeline</t>
  </si>
  <si>
    <t>Total Funding</t>
  </si>
  <si>
    <t>GAP</t>
  </si>
  <si>
    <t>#Units</t>
  </si>
  <si>
    <t>No of Units</t>
  </si>
  <si>
    <t>Exchange to USD</t>
  </si>
  <si>
    <t>Field Gender and Quality Manager</t>
  </si>
  <si>
    <t>Unit Cost Local currency</t>
  </si>
  <si>
    <t>Proposal Budgets - SPC Fair Share Computation and Allocation</t>
  </si>
  <si>
    <t xml:space="preserve">CARE International Budget Policy requires that the method used to calculate SPC included in the proposal budgets is consistent with the method used to allocate SPC to donors. Assuming a country office with 3-year span data as follows: </t>
  </si>
  <si>
    <r>
      <rPr>
        <b/>
        <i/>
        <sz val="11"/>
        <rFont val="Arial"/>
        <family val="2"/>
      </rPr>
      <t>Year 1</t>
    </r>
    <r>
      <rPr>
        <i/>
        <sz val="11"/>
        <rFont val="Arial"/>
        <family val="2"/>
      </rPr>
      <t>: 8 secured grants (Table 1 below), 1 new proposal for 3 years starting Year 1, and SPC annual budget totaling $835K (Table 2).</t>
    </r>
  </si>
  <si>
    <r>
      <rPr>
        <b/>
        <i/>
        <sz val="11"/>
        <rFont val="Arial"/>
        <family val="2"/>
      </rPr>
      <t>Year 2</t>
    </r>
    <r>
      <rPr>
        <i/>
        <sz val="11"/>
        <rFont val="Arial"/>
        <family val="2"/>
      </rPr>
      <t>: 9 secured grants and 1 new proposal. SPC budget growth is 4% for personnel costs and 5% for all other costs.</t>
    </r>
  </si>
  <si>
    <r>
      <rPr>
        <b/>
        <i/>
        <sz val="11"/>
        <rFont val="Arial"/>
        <family val="2"/>
      </rPr>
      <t>Year 3</t>
    </r>
    <r>
      <rPr>
        <i/>
        <sz val="11"/>
        <rFont val="Arial"/>
        <family val="2"/>
      </rPr>
      <t>: 10 secured grants, no new proposals. SPC budget growth is 4% for personnel costs and 5% for all other costs.</t>
    </r>
  </si>
  <si>
    <r>
      <rPr>
        <b/>
        <i/>
        <u/>
        <sz val="11"/>
        <rFont val="Arial"/>
        <family val="2"/>
      </rPr>
      <t>TASK</t>
    </r>
    <r>
      <rPr>
        <i/>
        <sz val="11"/>
        <rFont val="Arial"/>
        <family val="2"/>
      </rPr>
      <t>: Calculate SPC fair share and SPC allocation to be included in proposal budgets each year.</t>
    </r>
  </si>
  <si>
    <r>
      <t>TABLE 1:</t>
    </r>
    <r>
      <rPr>
        <b/>
        <sz val="14"/>
        <rFont val="Arial"/>
        <family val="2"/>
      </rPr>
      <t xml:space="preserve"> SPC Fair Share Computation for New Proposals:</t>
    </r>
  </si>
  <si>
    <t>Note that this table is just a simplified summary of the SPC situation per FC.</t>
  </si>
  <si>
    <r>
      <rPr>
        <b/>
        <u/>
        <sz val="14"/>
        <color theme="1"/>
        <rFont val="Calibri"/>
        <family val="2"/>
        <scheme val="minor"/>
      </rPr>
      <t xml:space="preserve">Table 3: </t>
    </r>
    <r>
      <rPr>
        <b/>
        <sz val="14"/>
        <color theme="1"/>
        <rFont val="Calibri"/>
        <family val="2"/>
        <scheme val="minor"/>
      </rPr>
      <t xml:space="preserve"> FY20  SPCs Gap/Surpluss per FC</t>
    </r>
  </si>
  <si>
    <t>Year 1</t>
  </si>
  <si>
    <t>Year 2</t>
  </si>
  <si>
    <t>Year 3</t>
  </si>
  <si>
    <t>Budget</t>
  </si>
  <si>
    <t xml:space="preserve">Fair Share </t>
  </si>
  <si>
    <t>Expenses</t>
  </si>
  <si>
    <t># of Vehicles</t>
  </si>
  <si>
    <t># of staff</t>
  </si>
  <si>
    <t>SPC avaliable under donor budget</t>
  </si>
  <si>
    <t>SPC Fair Share amount as per policy</t>
  </si>
  <si>
    <t>Variance</t>
  </si>
  <si>
    <t>1. Current Portfolio</t>
  </si>
  <si>
    <t>Grant or Contract # 1</t>
  </si>
  <si>
    <t>Grant or Contract # 2</t>
  </si>
  <si>
    <t>Grant or Contract # 3</t>
  </si>
  <si>
    <t>Grant or Contract # 4</t>
  </si>
  <si>
    <t>Grant or Contract # 5</t>
  </si>
  <si>
    <t>Grant or Contract # 6</t>
  </si>
  <si>
    <t>Grant or Contract # 7</t>
  </si>
  <si>
    <t>Grant or Contract # 8</t>
  </si>
  <si>
    <t>2. New Proposals</t>
  </si>
  <si>
    <t>Grant or Contract # 9</t>
  </si>
  <si>
    <t>Grant or Contract # 10</t>
  </si>
  <si>
    <t>Grant or Contract # xx</t>
  </si>
  <si>
    <t>TOTAL</t>
  </si>
  <si>
    <t>Totals</t>
  </si>
  <si>
    <r>
      <t>TABLE 2</t>
    </r>
    <r>
      <rPr>
        <b/>
        <sz val="14"/>
        <rFont val="Arial"/>
        <family val="2"/>
      </rPr>
      <t>: SPC Fair Share Allocation to be included in Proposal Budgets:</t>
    </r>
  </si>
  <si>
    <t>Grant or Contract Proposal #9</t>
  </si>
  <si>
    <t>Yr 1 - SPC share</t>
  </si>
  <si>
    <t>Yr 2 - SPC share:</t>
  </si>
  <si>
    <t>Yr 3 - SPC share:</t>
  </si>
  <si>
    <t>SPC Budget</t>
  </si>
  <si>
    <t>SPC Allocation</t>
  </si>
  <si>
    <t>50xx Personnel Costs</t>
  </si>
  <si>
    <t>Grant or Contract Proposal #10</t>
  </si>
  <si>
    <t>Yr 1 - SPC share:</t>
  </si>
  <si>
    <t>Emergency Support personnel CO (additional to SPCs)</t>
  </si>
  <si>
    <t>Field Office personnel (program &amp; support)</t>
  </si>
  <si>
    <t>Emergency personnel,  international (CO)</t>
  </si>
  <si>
    <t>Emergency personnel, national (CO)</t>
  </si>
  <si>
    <t>Subtotal support cost</t>
  </si>
  <si>
    <t xml:space="preserve">Rapid Accountability Review </t>
  </si>
  <si>
    <t>CARE Field Office running cost</t>
  </si>
  <si>
    <t>Personnel/ Equip</t>
  </si>
  <si>
    <t>Computers</t>
  </si>
  <si>
    <t>Printer</t>
  </si>
  <si>
    <t>Work station</t>
  </si>
  <si>
    <t>Desk phone</t>
  </si>
  <si>
    <t>cell phone</t>
  </si>
  <si>
    <t>other</t>
  </si>
  <si>
    <t>Program</t>
  </si>
  <si>
    <t xml:space="preserve"> </t>
  </si>
  <si>
    <t>Equiptment cost</t>
  </si>
  <si>
    <t>Unit Cost</t>
  </si>
  <si>
    <t>Total Cost</t>
  </si>
  <si>
    <t>Total Units</t>
  </si>
  <si>
    <t>Type of training</t>
  </si>
  <si>
    <t>Meals</t>
  </si>
  <si>
    <t>Transport</t>
  </si>
  <si>
    <t>Accomodation</t>
  </si>
  <si>
    <t>Materials</t>
  </si>
  <si>
    <t>Venue</t>
  </si>
  <si>
    <t>Items</t>
  </si>
  <si>
    <t>Unit cot</t>
  </si>
  <si>
    <t># participants</t>
  </si>
  <si>
    <t>Total cost</t>
  </si>
  <si>
    <t>S&amp;$</t>
  </si>
  <si>
    <t>Donor regulations/compliance</t>
  </si>
  <si>
    <t>New Personnel Finance and Program</t>
  </si>
  <si>
    <t>Parners</t>
  </si>
  <si>
    <t>Cost per session</t>
  </si>
  <si>
    <t>Finance (CARE policiies &amp; procedures, PeopleSoft, donor regulations etc)</t>
  </si>
  <si>
    <t>Other</t>
  </si>
  <si>
    <t>Reporting</t>
  </si>
  <si>
    <t>Fraud, anti-corruption, gender, policies</t>
  </si>
  <si>
    <t>Total</t>
  </si>
  <si>
    <t>List any other as needed and link it to main master budget</t>
  </si>
  <si>
    <t>Purpose</t>
  </si>
  <si>
    <t>Frecuency/month</t>
  </si>
  <si>
    <t>Unit</t>
  </si>
  <si>
    <t>Total USD</t>
  </si>
  <si>
    <t>Monitorins</t>
  </si>
  <si>
    <t>Main offi-fiels</t>
  </si>
  <si>
    <t>Total LC</t>
  </si>
  <si>
    <t>Travel per person</t>
  </si>
  <si>
    <t>to-from</t>
  </si>
  <si>
    <t>International Airfare</t>
  </si>
  <si>
    <t>Position</t>
  </si>
  <si>
    <t>Name</t>
  </si>
  <si>
    <t>ER - Team Leader</t>
  </si>
  <si>
    <t>PDQC</t>
  </si>
  <si>
    <t>Logistics</t>
  </si>
  <si>
    <t>Tim Allan</t>
  </si>
  <si>
    <t>Finance support</t>
  </si>
  <si>
    <t>Irene</t>
  </si>
  <si>
    <t>Additional Finance Support</t>
  </si>
  <si>
    <t>?</t>
  </si>
  <si>
    <t>Alessandra</t>
  </si>
  <si>
    <t>Other visitors</t>
  </si>
  <si>
    <t>In country travel</t>
  </si>
  <si>
    <t>R&amp;R flights</t>
  </si>
  <si>
    <t>Perdiems and Accomodation</t>
  </si>
  <si>
    <t>Asumptions</t>
  </si>
  <si>
    <t xml:space="preserve"> days per trip</t>
  </si>
  <si>
    <t>Support personnel</t>
  </si>
  <si>
    <t># of days</t>
  </si>
  <si>
    <t>Per Diems</t>
  </si>
  <si>
    <t xml:space="preserve">DRA Kit content as per narrative concept note. </t>
  </si>
  <si>
    <t>Hygiene Kits</t>
  </si>
  <si>
    <t>Units</t>
  </si>
  <si>
    <t>Unit cost</t>
  </si>
  <si>
    <t>Total cost per Kit</t>
  </si>
  <si>
    <t>Hygiene Kits Package</t>
  </si>
  <si>
    <t>Bucket</t>
  </si>
  <si>
    <t>Bathing soap</t>
  </si>
  <si>
    <t>Laundry soap</t>
  </si>
  <si>
    <t>Sanitary napkin</t>
  </si>
  <si>
    <t>Packing materials &amp; activity</t>
  </si>
  <si>
    <t>Delivery cost for Hygiene Kits from Jakarta to Donggala (incl. air transport)</t>
  </si>
  <si>
    <t>Activity 2 - Hygiene Campaign</t>
  </si>
  <si>
    <t>Hygiene campaign (event/outreach)</t>
  </si>
  <si>
    <t xml:space="preserve">1,020 Emergency shelter kits: </t>
  </si>
  <si>
    <t>Unit cost LC</t>
  </si>
  <si>
    <t>Unit cost USD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</si>
  <si>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Durable tarpaulins (6+ x 4+m)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</si>
  <si>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Sleeping mats (large)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</si>
  <si>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Rope (Nylon 30m)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</si>
  <si>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Blankets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</si>
  <si>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Solar lights (Med Size)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</si>
  <si>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Sarong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</si>
  <si>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Packing sack</t>
    </r>
  </si>
  <si>
    <t xml:space="preserve">1,020 Gender Sensitive Hygiene kits: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</si>
  <si>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Bucket with Lid (15-20L)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</si>
  <si>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Water container (10L Collapsible)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</si>
  <si>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Soap (Body, 80-90gr, pcs)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</si>
  <si>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Detergent (900gr in satchel form)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</si>
  <si>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Sanitary napkins (pk of 10)</t>
    </r>
  </si>
  <si>
    <t>1,020 Water Filters Units: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</si>
  <si>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House whole Med Size </t>
    </r>
  </si>
  <si>
    <t>Kit Contents.</t>
  </si>
  <si>
    <t>Emergency Family Hygiene Kit.</t>
  </si>
  <si>
    <t>No.</t>
  </si>
  <si>
    <t>Item Description.</t>
  </si>
  <si>
    <t>Specification.</t>
  </si>
  <si>
    <t xml:space="preserve">Quantity </t>
  </si>
  <si>
    <t>Cost</t>
  </si>
  <si>
    <t xml:space="preserve">Bucket with handle &amp; Lid </t>
  </si>
  <si>
    <t>Heavy duty plastic, 12-14L Capacity</t>
  </si>
  <si>
    <t>Heavy duty plastic, 16L Capacity</t>
  </si>
  <si>
    <t>Scoop with handle</t>
  </si>
  <si>
    <t>Plastic 1L capacity, for bathing use</t>
  </si>
  <si>
    <t>Soap – Body washing</t>
  </si>
  <si>
    <t>90gr, pcs from vegetable or animal fat, not containing pork fat</t>
  </si>
  <si>
    <t>Detergent - Laundry</t>
  </si>
  <si>
    <t>1kg (individual use satchels)</t>
  </si>
  <si>
    <t>Sanitary napkins</t>
  </si>
  <si>
    <t>Packet of 10 - 50% Large &amp; 50% Medium Sizes (ie, Wing type)</t>
  </si>
  <si>
    <t>Toothbrush (Adult)</t>
  </si>
  <si>
    <t>Length 163 mm - Hardness of bristle: Medium</t>
  </si>
  <si>
    <t>Toothbrush (Child)</t>
  </si>
  <si>
    <t>Length 155 mm - Hardness of bristle: Soft</t>
  </si>
  <si>
    <t>Toothpaste</t>
  </si>
  <si>
    <t>Tube, 175g</t>
  </si>
  <si>
    <t>Sarong</t>
  </si>
  <si>
    <t>Cotton, mixed colour, Adult</t>
  </si>
  <si>
    <t>Underwear</t>
  </si>
  <si>
    <t>Female, cotton, pkt of 2, mixed colours, 50% Medium &amp; 50 Small sizes</t>
  </si>
  <si>
    <t>Packing sack</t>
  </si>
  <si>
    <t>Woven polypropylene, white in colour, large size</t>
  </si>
  <si>
    <t>Emergency Shelter Kit.</t>
  </si>
  <si>
    <t>Tarpaulins</t>
  </si>
  <si>
    <t>Woven high-density polyethylene (HDPE) black fibres fabric laminated on both sides with white low density polyethylene (LDPE) coating., 6m x 8m, colour white (preferred) , double stitched edge with eyelets on each corner as minimum; 8mm dia. Reinforced aluminium eyelets, pre-punched 10mm from edge;  (pre-punched reinforcement bands for rolls); weight 190g/m2</t>
  </si>
  <si>
    <t xml:space="preserve">Rope </t>
  </si>
  <si>
    <t xml:space="preserve">Polypropylene, UV-stabilised, Type Twisted, Diameter 6mm, Min 3 </t>
  </si>
  <si>
    <t>strand, Length 30m</t>
  </si>
  <si>
    <t xml:space="preserve">Sleeping mats </t>
  </si>
  <si>
    <t>Size – large, adapt to local considerations, 1.8m x 0.9m; weight: 800-1000g; waterproof</t>
  </si>
  <si>
    <t>Blankets</t>
  </si>
  <si>
    <t>1.5m x 2m, adapt to local considerations</t>
  </si>
  <si>
    <t xml:space="preserve">Solar light </t>
  </si>
  <si>
    <t xml:space="preserve">Med Size, family use, durable, charging of external units by USB (phone) </t>
  </si>
  <si>
    <t>Mosquito nets</t>
  </si>
  <si>
    <t>160x180x150cm, Long lasting with Deltamethrine</t>
  </si>
  <si>
    <t>Emergency Shelter Repair Kit.</t>
  </si>
  <si>
    <t>Claw Hammer</t>
  </si>
  <si>
    <t xml:space="preserve">Carpenter hammer, head and handle, hammer head with flat and claw side: High carbon steel head, with dressed striking faces, Weight of head, 750 gr, wooden handle, Smooth polished, varnished surfaces with Dry, strong and flexible wood.    </t>
  </si>
  <si>
    <t>Wood Saw</t>
  </si>
  <si>
    <t xml:space="preserve">carpenter hand saw, 400-450mm blade, lacquered, overall length 550mm±50mm, blade thickness 1 mm, protected against oxidation, Protective cardboard, teeth protection with hard plastic cover, 7 teeth  </t>
  </si>
  <si>
    <t>per inch, Wooden dismountable handle, polished varnish hardwood.</t>
  </si>
  <si>
    <t>Combination Pliers</t>
  </si>
  <si>
    <t xml:space="preserve">Heavy duty Hot-forged carbon steel, side cutting pliers known as </t>
  </si>
  <si>
    <t xml:space="preserve">linemen pliers or side cutter, protected against corrosion with special </t>
  </si>
  <si>
    <t xml:space="preserve">paint, having gripping jaws, a cutting edge and insulating handle, </t>
  </si>
  <si>
    <t>Size 200 mm.</t>
  </si>
  <si>
    <t>Binding Wire</t>
  </si>
  <si>
    <t xml:space="preserve"> Galvanised; 25m roll; diameter 1.5mm</t>
  </si>
  <si>
    <t>1kg</t>
  </si>
  <si>
    <t>Nails - Roofing</t>
  </si>
  <si>
    <t xml:space="preserve">Roofing, 75mm (3") x 3.6mm, hot galvanised, circular umbrella head, </t>
  </si>
  <si>
    <t>3kg</t>
  </si>
  <si>
    <t>twisted shaft; diamond point.</t>
  </si>
  <si>
    <t>Nails – Common</t>
  </si>
  <si>
    <t>Hot galvanised iron, for wood, 75mm (3") - Twisted shaft if possible.</t>
  </si>
  <si>
    <t>2kg</t>
  </si>
  <si>
    <t>Hot galvanised iron, for wood, 40mm (1.25") – Twisted shaft if possible.</t>
  </si>
  <si>
    <t>Woven polypropylene, white in colour, Medium size.</t>
  </si>
  <si>
    <t>Emergency Family Kitchen Kit.</t>
  </si>
  <si>
    <t>Cooking Pot</t>
  </si>
  <si>
    <t xml:space="preserve">7 litres aluminium with lid &amp; 2 cast aluminium handles, min. Thickness </t>
  </si>
  <si>
    <t>min 0.8mm in the center of the bottom and minimum 0.6mm at 20mm from the top Diameter: min 25cm, Thickness: of the wall (aluminium</t>
  </si>
  <si>
    <t>min 1.75mm) Handles: 2 stainless steel handles, attached with</t>
  </si>
  <si>
    <t xml:space="preserve">leakage-proof rivets, or welded, bent upward to allow a hanging bar </t>
  </si>
  <si>
    <t xml:space="preserve">to pass through (aluminium handles for aluminium pots), no sharp </t>
  </si>
  <si>
    <t>edges, food grade.</t>
  </si>
  <si>
    <t xml:space="preserve">5 litres aluminium with lid &amp; 2 cast aluminium handles, min. Thickness </t>
  </si>
  <si>
    <t>min 0.8mm in the center of the bottom and minimum 0.6mm at 20mm from the top Diameter: min 22cm, Thickness: of the wall (aluminium</t>
  </si>
  <si>
    <t xml:space="preserve">min 1.75mm) Handles: 2 stainless steel handles, attached with </t>
  </si>
  <si>
    <t>Plate</t>
  </si>
  <si>
    <t>Capacity: 0.75 litres minimum, Material: stainless steel</t>
  </si>
  <si>
    <t>Thickness: min 0.5mm in the center of the bottom</t>
  </si>
  <si>
    <t>Diameter: 24 to 25cm (must be adapted to the size of the cooking pot</t>
  </si>
  <si>
    <t>to be packed inside), Finish: no sharp edges, food grade</t>
  </si>
  <si>
    <t>Cup</t>
  </si>
  <si>
    <t xml:space="preserve">Capacity: 0.3 litres minimum, Material: stainless steel, </t>
  </si>
  <si>
    <t xml:space="preserve">Thickness: min 0.5mm in the bottom and 0.4mm at 20mm from the </t>
  </si>
  <si>
    <t>top of the wall</t>
  </si>
  <si>
    <t>Handle: Securely welded. Handle to resist to 1kg pulling</t>
  </si>
  <si>
    <t>Finish: no sharp edges, food grade</t>
  </si>
  <si>
    <t xml:space="preserve">Table Spoon </t>
  </si>
  <si>
    <t>Capacity 10ml minimum Material one-piece stainless steel, solid,</t>
  </si>
  <si>
    <t>Length 17cm minimum</t>
  </si>
  <si>
    <t xml:space="preserve">Thickness min 1mm in the center of the scoop, must not bend to a </t>
  </si>
  <si>
    <t>weight of 2kg applied at the extremity of its scoop when clamped horizontally at its middle, Finish no sharp edges, food grade</t>
  </si>
  <si>
    <t xml:space="preserve">Table Fork </t>
  </si>
  <si>
    <t>Material: one-piece stainless steel, solid, Length: 17cm minimum</t>
  </si>
  <si>
    <t xml:space="preserve">Thickness: min 1.5mm at the back of the tines, must not bend to a </t>
  </si>
  <si>
    <t>weight of 2kg applied at the extremity of its tines when clamped horizontally at its middle, Finish: no sharp edges, food grade</t>
  </si>
  <si>
    <t>Kitchen Knife</t>
  </si>
  <si>
    <t>Material: one-piece stainless steel, solid Length: 17cm minimum</t>
  </si>
  <si>
    <t xml:space="preserve">Thickness: back of the blade: 1mm minimum, measured at the </t>
  </si>
  <si>
    <t xml:space="preserve">middle of the blade handle: 1.5mm minimum, measured at the </t>
  </si>
  <si>
    <t xml:space="preserve">middle of the handle Finish: no sharp edges apart from the cutting </t>
  </si>
  <si>
    <t xml:space="preserve">edge, blunt end, food grade. </t>
  </si>
  <si>
    <t>Serving Spoon</t>
  </si>
  <si>
    <t>Capacity 35ml minimum</t>
  </si>
  <si>
    <t>Material one-piece stainless steel, solid</t>
  </si>
  <si>
    <t>Length 30cm minimum</t>
  </si>
  <si>
    <t>Thickness min 1mm in the center of the scoop</t>
  </si>
  <si>
    <t>Finish no sharp edges, food grade surface finish Ra≤0.8micrometer</t>
  </si>
  <si>
    <t>Emergency Latrine Construction Kit Contents.</t>
  </si>
  <si>
    <t>Spades with square mouth straight wooden shaft with handle</t>
  </si>
  <si>
    <t>Shovel with round mouth and straight wooden shaft with handle</t>
  </si>
  <si>
    <t>Pickaxe 7lb head, chisel and point with hard wooden shaft</t>
  </si>
  <si>
    <t>Bucket, 16 litre, galvanised steel or heavy duty plastic if steel not available</t>
  </si>
  <si>
    <t>Rake, 12-tooth head, blade with 280mm, with wooden handle with screws for fixing</t>
  </si>
  <si>
    <t>Miners’ bar chisel and point, 3cm diameter x 1.5m</t>
  </si>
  <si>
    <t>Bolster, length 225mm, blade width 75mm</t>
  </si>
  <si>
    <t>Lump hammer, 4lb</t>
  </si>
  <si>
    <t>Measuring tape, length 30m, width 13mm</t>
  </si>
  <si>
    <t>Roll of rope, 8mm, polypropylene, length 30m</t>
  </si>
  <si>
    <t>Roll of site marking tape, red/white, 500m</t>
  </si>
  <si>
    <t>Wheelbarrow, Heavy duty, 90-150L/120kg capacity</t>
  </si>
  <si>
    <t>Travel &amp; Transportation  (link to Travel sheet)</t>
  </si>
  <si>
    <t>Equipment (link to Equipment sheet)</t>
  </si>
  <si>
    <t>SPC Distribution per month</t>
  </si>
  <si>
    <t>End date</t>
  </si>
  <si>
    <t>Prpject</t>
  </si>
  <si>
    <t>Budget SPC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</si>
  <si>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</si>
  <si>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</si>
  <si>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</si>
  <si>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</si>
  <si>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</si>
  <si>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</si>
  <si>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</si>
  <si>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</si>
  <si>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</si>
  <si>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</si>
  <si>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</si>
  <si>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</si>
  <si>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Gates</t>
  </si>
  <si>
    <t>SPC need/ month</t>
  </si>
  <si>
    <t>(Gap)/surpluss</t>
  </si>
  <si>
    <t>AHP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</si>
</sst>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#,##0"/>
    <numFmt numFmtId="167" formatCode="_-* #,##0_-;\-* #,##0_-;_-* &quot;-&quot;??_-;_-@_-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i/>
      <sz val="10"/>
      <name val="Calibri Light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 Light"/>
      <family val="1"/>
      <scheme val="major"/>
    </font>
    <font>
      <b/>
      <sz val="10"/>
      <name val="Calibri Light"/>
      <family val="2"/>
      <scheme val="major"/>
    </font>
    <font>
      <b/>
      <sz val="11"/>
      <name val="Cambria"/>
      <family val="1"/>
    </font>
    <font>
      <sz val="9"/>
      <color theme="1"/>
      <name val="Cambria"/>
      <family val="1"/>
    </font>
    <font>
      <sz val="9"/>
      <name val="Cambria"/>
      <family val="1"/>
    </font>
    <font>
      <b/>
      <i/>
      <sz val="9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b/>
      <i/>
      <sz val="9"/>
      <color theme="4" tint="-0.249977111117893"/>
      <name val="Cambria"/>
      <family val="1"/>
    </font>
    <font>
      <sz val="9"/>
      <color rgb="FFFF0000"/>
      <name val="Cambria"/>
      <family val="1"/>
    </font>
    <font>
      <sz val="9"/>
      <color rgb="FF00B050"/>
      <name val="Cambria"/>
      <family val="1"/>
    </font>
    <font>
      <i/>
      <sz val="9"/>
      <name val="Cambria"/>
      <family val="1"/>
    </font>
    <font>
      <i/>
      <sz val="9"/>
      <color rgb="FFFF0000"/>
      <name val="Cambria"/>
      <family val="1"/>
    </font>
    <font>
      <sz val="9"/>
      <color rgb="FFC00000"/>
      <name val="Cambria"/>
      <family val="1"/>
    </font>
    <font>
      <b/>
      <sz val="9"/>
      <color rgb="FFFF0000"/>
      <name val="Cambria"/>
      <family val="1"/>
    </font>
    <font>
      <b/>
      <sz val="16"/>
      <color theme="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0"/>
      <color theme="8" tint="-0.49998474074526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0"/>
      <name val="Calibri Light"/>
      <family val="2"/>
      <scheme val="major"/>
    </font>
    <font>
      <sz val="10"/>
      <color rgb="FFFFFF00"/>
      <name val="Calibri Light"/>
      <family val="1"/>
      <scheme val="major"/>
    </font>
    <font>
      <b/>
      <i/>
      <sz val="12"/>
      <color theme="1"/>
      <name val="Calibri"/>
      <family val="2"/>
      <scheme val="minor"/>
    </font>
    <font>
      <b/>
      <i/>
      <sz val="11"/>
      <name val="Calibri Light"/>
      <family val="2"/>
      <scheme val="major"/>
    </font>
    <font>
      <b/>
      <sz val="11"/>
      <color theme="5" tint="-0.249977111117893"/>
      <name val="Calibri Light"/>
      <family val="1"/>
      <scheme val="major"/>
    </font>
    <font>
      <sz val="11"/>
      <name val="Calibri Light"/>
      <family val="1"/>
      <scheme val="major"/>
    </font>
    <font>
      <b/>
      <u/>
      <sz val="12"/>
      <name val="Calibri"/>
      <family val="2"/>
    </font>
    <font>
      <u/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8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u/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rgb="FF363534"/>
      <name val="Calibri"/>
      <family val="2"/>
    </font>
    <font>
      <sz val="6"/>
      <name val="Calibri"/>
      <family val="2"/>
    </font>
    <font>
      <b/>
      <sz val="10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i/>
      <sz val="12"/>
      <name val="Calibri Light"/>
      <family val="1"/>
      <scheme val="major"/>
    </font>
    <font>
      <b/>
      <sz val="10"/>
      <name val="Microsoft New Tai Lue"/>
      <family val="2"/>
    </font>
    <font>
      <b/>
      <sz val="9"/>
      <name val="Calibri Light"/>
      <family val="1"/>
      <scheme val="major"/>
    </font>
    <font>
      <b/>
      <sz val="11"/>
      <color theme="0"/>
      <name val="Calibri Light"/>
      <family val="1"/>
      <scheme val="major"/>
    </font>
    <font>
      <sz val="10"/>
      <color theme="1"/>
      <name val="Calibri Light"/>
      <family val="1"/>
      <scheme val="maj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B9D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69">
    <xf numFmtId="0" fontId="0" fillId="0" borderId="0" xfId="0"/>
    <xf numFmtId="0" fontId="12" fillId="0" borderId="0" xfId="0" applyFont="1"/>
    <xf numFmtId="0" fontId="13" fillId="0" borderId="0" xfId="3" applyFont="1" applyBorder="1"/>
    <xf numFmtId="166" fontId="13" fillId="0" borderId="0" xfId="3" applyNumberFormat="1" applyFont="1" applyBorder="1" applyAlignment="1">
      <alignment horizontal="left"/>
    </xf>
    <xf numFmtId="165" fontId="14" fillId="3" borderId="0" xfId="1" applyNumberFormat="1" applyFont="1" applyFill="1" applyBorder="1" applyAlignment="1">
      <alignment horizontal="left"/>
    </xf>
    <xf numFmtId="166" fontId="13" fillId="0" borderId="24" xfId="3" applyNumberFormat="1" applyFont="1" applyBorder="1" applyAlignment="1">
      <alignment horizontal="left"/>
    </xf>
    <xf numFmtId="0" fontId="13" fillId="0" borderId="0" xfId="3" applyFont="1" applyFill="1"/>
    <xf numFmtId="0" fontId="15" fillId="0" borderId="0" xfId="3" applyFont="1" applyBorder="1"/>
    <xf numFmtId="0" fontId="13" fillId="0" borderId="0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 vertical="top" wrapText="1"/>
    </xf>
    <xf numFmtId="165" fontId="13" fillId="0" borderId="2" xfId="1" applyNumberFormat="1" applyFont="1" applyBorder="1" applyAlignment="1">
      <alignment horizontal="left"/>
    </xf>
    <xf numFmtId="1" fontId="13" fillId="0" borderId="2" xfId="2" applyNumberFormat="1" applyFont="1" applyBorder="1" applyAlignment="1">
      <alignment horizontal="center" vertical="top" wrapText="1"/>
    </xf>
    <xf numFmtId="165" fontId="13" fillId="0" borderId="2" xfId="1" applyNumberFormat="1" applyFont="1" applyBorder="1" applyAlignment="1">
      <alignment horizontal="right" vertical="top" wrapText="1"/>
    </xf>
    <xf numFmtId="0" fontId="12" fillId="12" borderId="0" xfId="0" applyFont="1" applyFill="1"/>
    <xf numFmtId="0" fontId="14" fillId="0" borderId="0" xfId="0" applyNumberFormat="1" applyFont="1" applyFill="1" applyBorder="1" applyAlignment="1">
      <alignment horizontal="left" vertical="top"/>
    </xf>
    <xf numFmtId="0" fontId="13" fillId="0" borderId="2" xfId="3" applyFont="1" applyBorder="1" applyAlignment="1">
      <alignment horizontal="right"/>
    </xf>
    <xf numFmtId="38" fontId="15" fillId="0" borderId="0" xfId="4" applyNumberFormat="1" applyFont="1" applyFill="1" applyBorder="1" applyAlignment="1">
      <alignment horizontal="left" indent="1"/>
    </xf>
    <xf numFmtId="9" fontId="13" fillId="0" borderId="1" xfId="0" applyNumberFormat="1" applyFont="1" applyBorder="1" applyAlignment="1">
      <alignment horizontal="center" vertical="top" wrapText="1"/>
    </xf>
    <xf numFmtId="43" fontId="13" fillId="0" borderId="2" xfId="1" applyFont="1" applyBorder="1" applyAlignment="1">
      <alignment horizontal="right"/>
    </xf>
    <xf numFmtId="1" fontId="13" fillId="0" borderId="2" xfId="1" applyNumberFormat="1" applyFont="1" applyBorder="1" applyAlignment="1">
      <alignment horizontal="center" vertical="top" wrapText="1"/>
    </xf>
    <xf numFmtId="165" fontId="13" fillId="0" borderId="2" xfId="1" applyNumberFormat="1" applyFont="1" applyBorder="1" applyAlignment="1">
      <alignment horizontal="right"/>
    </xf>
    <xf numFmtId="0" fontId="13" fillId="2" borderId="3" xfId="3" applyFont="1" applyFill="1" applyBorder="1"/>
    <xf numFmtId="0" fontId="13" fillId="2" borderId="5" xfId="3" applyFont="1" applyFill="1" applyBorder="1"/>
    <xf numFmtId="0" fontId="13" fillId="2" borderId="5" xfId="3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3" fillId="2" borderId="6" xfId="3" applyFont="1" applyFill="1" applyBorder="1" applyAlignment="1">
      <alignment horizontal="right"/>
    </xf>
    <xf numFmtId="165" fontId="13" fillId="2" borderId="6" xfId="1" applyNumberFormat="1" applyFont="1" applyFill="1" applyBorder="1" applyAlignment="1">
      <alignment horizontal="right"/>
    </xf>
    <xf numFmtId="1" fontId="13" fillId="2" borderId="6" xfId="2" applyNumberFormat="1" applyFont="1" applyFill="1" applyBorder="1" applyAlignment="1">
      <alignment horizontal="center"/>
    </xf>
    <xf numFmtId="0" fontId="17" fillId="0" borderId="0" xfId="3" applyFont="1" applyBorder="1"/>
    <xf numFmtId="0" fontId="13" fillId="0" borderId="0" xfId="3" applyFont="1" applyFill="1" applyBorder="1"/>
    <xf numFmtId="1" fontId="18" fillId="0" borderId="2" xfId="2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right" vertical="top" wrapText="1"/>
    </xf>
    <xf numFmtId="165" fontId="13" fillId="0" borderId="2" xfId="1" applyNumberFormat="1" applyFont="1" applyFill="1" applyBorder="1" applyAlignment="1">
      <alignment horizontal="left"/>
    </xf>
    <xf numFmtId="165" fontId="13" fillId="0" borderId="2" xfId="1" applyNumberFormat="1" applyFont="1" applyFill="1" applyBorder="1" applyAlignment="1">
      <alignment horizontal="right"/>
    </xf>
    <xf numFmtId="0" fontId="19" fillId="0" borderId="0" xfId="3" applyFont="1" applyFill="1"/>
    <xf numFmtId="0" fontId="19" fillId="0" borderId="0" xfId="3" applyFont="1" applyFill="1" applyBorder="1"/>
    <xf numFmtId="0" fontId="19" fillId="0" borderId="1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right" vertical="top" wrapText="1"/>
    </xf>
    <xf numFmtId="165" fontId="19" fillId="0" borderId="2" xfId="1" applyNumberFormat="1" applyFont="1" applyFill="1" applyBorder="1" applyAlignment="1">
      <alignment horizontal="left"/>
    </xf>
    <xf numFmtId="1" fontId="19" fillId="0" borderId="2" xfId="2" applyNumberFormat="1" applyFont="1" applyBorder="1" applyAlignment="1">
      <alignment horizontal="center" vertical="top" wrapText="1"/>
    </xf>
    <xf numFmtId="9" fontId="13" fillId="0" borderId="1" xfId="0" applyNumberFormat="1" applyFont="1" applyFill="1" applyBorder="1" applyAlignment="1">
      <alignment horizontal="center" vertical="top" wrapText="1"/>
    </xf>
    <xf numFmtId="1" fontId="13" fillId="0" borderId="2" xfId="2" applyNumberFormat="1" applyFont="1" applyFill="1" applyBorder="1" applyAlignment="1">
      <alignment horizontal="center" vertical="top" wrapText="1"/>
    </xf>
    <xf numFmtId="9" fontId="18" fillId="0" borderId="1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right" vertical="top" wrapText="1"/>
    </xf>
    <xf numFmtId="165" fontId="18" fillId="0" borderId="2" xfId="1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 vertical="top" wrapText="1"/>
    </xf>
    <xf numFmtId="164" fontId="13" fillId="0" borderId="2" xfId="0" applyNumberFormat="1" applyFont="1" applyFill="1" applyBorder="1" applyAlignment="1">
      <alignment horizontal="right" vertical="top" wrapText="1"/>
    </xf>
    <xf numFmtId="165" fontId="13" fillId="0" borderId="2" xfId="1" applyNumberFormat="1" applyFont="1" applyFill="1" applyBorder="1" applyAlignment="1">
      <alignment horizontal="right" vertical="top" wrapText="1"/>
    </xf>
    <xf numFmtId="0" fontId="18" fillId="0" borderId="0" xfId="3" applyFont="1" applyFill="1"/>
    <xf numFmtId="0" fontId="18" fillId="0" borderId="0" xfId="3" applyFont="1" applyFill="1" applyBorder="1"/>
    <xf numFmtId="0" fontId="18" fillId="0" borderId="0" xfId="3" applyFont="1" applyFill="1" applyAlignment="1">
      <alignment vertical="center"/>
    </xf>
    <xf numFmtId="0" fontId="18" fillId="0" borderId="0" xfId="3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" fontId="18" fillId="0" borderId="2" xfId="2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right"/>
    </xf>
    <xf numFmtId="0" fontId="13" fillId="0" borderId="2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right"/>
    </xf>
    <xf numFmtId="1" fontId="13" fillId="0" borderId="2" xfId="2" applyNumberFormat="1" applyFont="1" applyFill="1" applyBorder="1" applyAlignment="1">
      <alignment horizontal="center"/>
    </xf>
    <xf numFmtId="0" fontId="13" fillId="0" borderId="0" xfId="3" applyFont="1"/>
    <xf numFmtId="0" fontId="13" fillId="0" borderId="1" xfId="3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165" fontId="18" fillId="0" borderId="2" xfId="1" applyNumberFormat="1" applyFont="1" applyBorder="1" applyAlignment="1">
      <alignment horizontal="right"/>
    </xf>
    <xf numFmtId="0" fontId="15" fillId="0" borderId="0" xfId="3" applyFont="1" applyFill="1" applyBorder="1"/>
    <xf numFmtId="1" fontId="13" fillId="0" borderId="2" xfId="3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22" fillId="0" borderId="0" xfId="3" applyFont="1" applyBorder="1"/>
    <xf numFmtId="0" fontId="15" fillId="0" borderId="0" xfId="0" applyFont="1" applyBorder="1" applyAlignment="1" applyProtection="1">
      <alignment horizontal="left"/>
      <protection locked="0"/>
    </xf>
    <xf numFmtId="0" fontId="13" fillId="0" borderId="1" xfId="3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4" fontId="13" fillId="0" borderId="2" xfId="3" applyNumberFormat="1" applyFont="1" applyFill="1" applyBorder="1" applyAlignment="1">
      <alignment horizontal="right"/>
    </xf>
    <xf numFmtId="0" fontId="13" fillId="0" borderId="0" xfId="3" applyFont="1" applyAlignment="1">
      <alignment horizontal="center"/>
    </xf>
    <xf numFmtId="0" fontId="13" fillId="0" borderId="0" xfId="3" applyFont="1" applyFill="1" applyBorder="1" applyAlignment="1">
      <alignment horizontal="left" indent="1"/>
    </xf>
    <xf numFmtId="0" fontId="16" fillId="5" borderId="10" xfId="0" applyFont="1" applyFill="1" applyBorder="1" applyAlignment="1">
      <alignment horizontal="center" vertical="center" wrapText="1"/>
    </xf>
    <xf numFmtId="0" fontId="13" fillId="0" borderId="11" xfId="3" applyFont="1" applyFill="1" applyBorder="1"/>
    <xf numFmtId="0" fontId="13" fillId="0" borderId="11" xfId="3" applyFont="1" applyFill="1" applyBorder="1" applyAlignment="1">
      <alignment horizontal="center"/>
    </xf>
    <xf numFmtId="0" fontId="13" fillId="0" borderId="11" xfId="3" applyFont="1" applyFill="1" applyBorder="1" applyAlignment="1">
      <alignment horizontal="right"/>
    </xf>
    <xf numFmtId="165" fontId="13" fillId="0" borderId="11" xfId="1" applyNumberFormat="1" applyFont="1" applyFill="1" applyBorder="1" applyAlignment="1">
      <alignment horizontal="right"/>
    </xf>
    <xf numFmtId="165" fontId="16" fillId="6" borderId="11" xfId="1" applyNumberFormat="1" applyFont="1" applyFill="1" applyBorder="1"/>
    <xf numFmtId="0" fontId="16" fillId="5" borderId="13" xfId="0" applyFont="1" applyFill="1" applyBorder="1" applyAlignment="1">
      <alignment horizontal="center" vertical="center" wrapText="1"/>
    </xf>
    <xf numFmtId="0" fontId="13" fillId="0" borderId="6" xfId="3" applyFont="1" applyFill="1" applyBorder="1"/>
    <xf numFmtId="0" fontId="13" fillId="0" borderId="6" xfId="3" applyFont="1" applyFill="1" applyBorder="1" applyAlignment="1">
      <alignment horizontal="center"/>
    </xf>
    <xf numFmtId="0" fontId="13" fillId="0" borderId="6" xfId="3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horizontal="right"/>
    </xf>
    <xf numFmtId="165" fontId="16" fillId="6" borderId="6" xfId="1" applyNumberFormat="1" applyFont="1" applyFill="1" applyBorder="1"/>
    <xf numFmtId="165" fontId="18" fillId="0" borderId="6" xfId="1" applyNumberFormat="1" applyFont="1" applyFill="1" applyBorder="1" applyAlignment="1">
      <alignment horizontal="right"/>
    </xf>
    <xf numFmtId="165" fontId="16" fillId="6" borderId="6" xfId="1" applyNumberFormat="1" applyFont="1" applyFill="1" applyBorder="1" applyAlignment="1">
      <alignment horizontal="left" wrapText="1"/>
    </xf>
    <xf numFmtId="0" fontId="13" fillId="0" borderId="0" xfId="3" applyFont="1" applyAlignment="1">
      <alignment horizontal="left"/>
    </xf>
    <xf numFmtId="0" fontId="16" fillId="5" borderId="16" xfId="0" applyFont="1" applyFill="1" applyBorder="1" applyAlignment="1">
      <alignment horizontal="center" vertical="center" wrapText="1"/>
    </xf>
    <xf numFmtId="0" fontId="13" fillId="0" borderId="17" xfId="3" applyFont="1" applyFill="1" applyBorder="1"/>
    <xf numFmtId="0" fontId="13" fillId="0" borderId="17" xfId="3" applyFont="1" applyFill="1" applyBorder="1" applyAlignment="1">
      <alignment horizontal="center"/>
    </xf>
    <xf numFmtId="0" fontId="13" fillId="0" borderId="17" xfId="3" applyFont="1" applyFill="1" applyBorder="1" applyAlignment="1">
      <alignment horizontal="right"/>
    </xf>
    <xf numFmtId="0" fontId="16" fillId="7" borderId="11" xfId="0" applyFont="1" applyFill="1" applyBorder="1"/>
    <xf numFmtId="0" fontId="16" fillId="7" borderId="6" xfId="0" applyFont="1" applyFill="1" applyBorder="1"/>
    <xf numFmtId="165" fontId="13" fillId="0" borderId="17" xfId="1" applyNumberFormat="1" applyFont="1" applyFill="1" applyBorder="1" applyAlignment="1">
      <alignment horizontal="right"/>
    </xf>
    <xf numFmtId="0" fontId="16" fillId="7" borderId="17" xfId="0" applyFont="1" applyFill="1" applyBorder="1"/>
    <xf numFmtId="0" fontId="16" fillId="5" borderId="20" xfId="0" applyFont="1" applyFill="1" applyBorder="1" applyAlignment="1">
      <alignment horizontal="center" vertical="center" wrapText="1"/>
    </xf>
    <xf numFmtId="0" fontId="13" fillId="0" borderId="20" xfId="3" applyFont="1" applyFill="1" applyBorder="1"/>
    <xf numFmtId="0" fontId="13" fillId="0" borderId="20" xfId="3" applyFont="1" applyFill="1" applyBorder="1" applyAlignment="1">
      <alignment horizontal="center"/>
    </xf>
    <xf numFmtId="0" fontId="13" fillId="0" borderId="20" xfId="3" applyFont="1" applyFill="1" applyBorder="1" applyAlignment="1">
      <alignment horizontal="right"/>
    </xf>
    <xf numFmtId="165" fontId="13" fillId="0" borderId="20" xfId="1" applyNumberFormat="1" applyFont="1" applyFill="1" applyBorder="1" applyAlignment="1">
      <alignment horizontal="right"/>
    </xf>
    <xf numFmtId="0" fontId="16" fillId="9" borderId="20" xfId="0" applyFont="1" applyFill="1" applyBorder="1"/>
    <xf numFmtId="0" fontId="16" fillId="5" borderId="6" xfId="0" applyFont="1" applyFill="1" applyBorder="1" applyAlignment="1">
      <alignment horizontal="center" vertical="center" wrapText="1"/>
    </xf>
    <xf numFmtId="0" fontId="16" fillId="9" borderId="6" xfId="0" applyFont="1" applyFill="1" applyBorder="1"/>
    <xf numFmtId="0" fontId="23" fillId="9" borderId="6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10" borderId="0" xfId="3" applyFont="1" applyFill="1" applyBorder="1"/>
    <xf numFmtId="0" fontId="13" fillId="11" borderId="0" xfId="0" applyFont="1" applyFill="1" applyBorder="1" applyAlignment="1" applyProtection="1">
      <alignment horizontal="left"/>
      <protection locked="0"/>
    </xf>
    <xf numFmtId="0" fontId="13" fillId="0" borderId="0" xfId="3" applyFont="1" applyFill="1" applyBorder="1" applyAlignment="1">
      <alignment horizontal="left"/>
    </xf>
    <xf numFmtId="0" fontId="18" fillId="12" borderId="0" xfId="3" applyFont="1" applyFill="1" applyBorder="1"/>
    <xf numFmtId="0" fontId="15" fillId="11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5" fillId="0" borderId="0" xfId="3" applyFont="1" applyFill="1" applyBorder="1" applyAlignment="1">
      <alignment horizontal="left"/>
    </xf>
    <xf numFmtId="165" fontId="13" fillId="0" borderId="0" xfId="1" applyNumberFormat="1" applyFont="1" applyAlignment="1">
      <alignment horizontal="left"/>
    </xf>
    <xf numFmtId="0" fontId="18" fillId="3" borderId="0" xfId="3" applyFont="1" applyFill="1" applyBorder="1"/>
    <xf numFmtId="165" fontId="18" fillId="3" borderId="2" xfId="1" applyNumberFormat="1" applyFont="1" applyFill="1" applyBorder="1" applyAlignment="1">
      <alignment horizontal="right"/>
    </xf>
    <xf numFmtId="0" fontId="13" fillId="3" borderId="0" xfId="3" applyFont="1" applyFill="1"/>
    <xf numFmtId="166" fontId="15" fillId="12" borderId="18" xfId="3" applyNumberFormat="1" applyFont="1" applyFill="1" applyBorder="1" applyAlignment="1">
      <alignment horizontal="center" vertical="center" wrapText="1"/>
    </xf>
    <xf numFmtId="0" fontId="15" fillId="12" borderId="25" xfId="3" applyFont="1" applyFill="1" applyBorder="1" applyAlignment="1">
      <alignment horizontal="left" vertical="center"/>
    </xf>
    <xf numFmtId="166" fontId="15" fillId="12" borderId="24" xfId="3" applyNumberFormat="1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1" xfId="0" applyFont="1" applyBorder="1"/>
    <xf numFmtId="0" fontId="15" fillId="12" borderId="23" xfId="3" applyFont="1" applyFill="1" applyBorder="1" applyAlignment="1">
      <alignment horizontal="left" vertical="center"/>
    </xf>
    <xf numFmtId="0" fontId="12" fillId="5" borderId="0" xfId="0" applyFont="1" applyFill="1" applyBorder="1"/>
    <xf numFmtId="0" fontId="13" fillId="5" borderId="0" xfId="3" applyFont="1" applyFill="1" applyBorder="1" applyAlignment="1">
      <alignment horizontal="center"/>
    </xf>
    <xf numFmtId="0" fontId="13" fillId="5" borderId="0" xfId="3" applyFont="1" applyFill="1" applyBorder="1" applyAlignment="1">
      <alignment horizontal="left"/>
    </xf>
    <xf numFmtId="165" fontId="13" fillId="5" borderId="0" xfId="1" applyNumberFormat="1" applyFont="1" applyFill="1" applyBorder="1" applyAlignment="1">
      <alignment horizontal="left"/>
    </xf>
    <xf numFmtId="1" fontId="13" fillId="5" borderId="0" xfId="2" applyNumberFormat="1" applyFont="1" applyFill="1" applyBorder="1" applyAlignment="1">
      <alignment horizontal="center"/>
    </xf>
    <xf numFmtId="166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right"/>
    </xf>
    <xf numFmtId="1" fontId="14" fillId="5" borderId="0" xfId="2" applyNumberFormat="1" applyFont="1" applyFill="1" applyBorder="1" applyAlignment="1">
      <alignment horizontal="center"/>
    </xf>
    <xf numFmtId="0" fontId="13" fillId="5" borderId="26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2" fillId="0" borderId="3" xfId="0" applyFont="1" applyFill="1" applyBorder="1"/>
    <xf numFmtId="0" fontId="12" fillId="5" borderId="3" xfId="0" applyFont="1" applyFill="1" applyBorder="1"/>
    <xf numFmtId="0" fontId="12" fillId="5" borderId="3" xfId="0" applyFont="1" applyFill="1" applyBorder="1" applyAlignment="1">
      <alignment wrapText="1"/>
    </xf>
    <xf numFmtId="0" fontId="12" fillId="5" borderId="27" xfId="0" applyFont="1" applyFill="1" applyBorder="1"/>
    <xf numFmtId="0" fontId="12" fillId="5" borderId="18" xfId="0" applyFont="1" applyFill="1" applyBorder="1"/>
    <xf numFmtId="0" fontId="13" fillId="0" borderId="22" xfId="3" applyFont="1" applyFill="1" applyBorder="1" applyAlignment="1">
      <alignment horizontal="center"/>
    </xf>
    <xf numFmtId="0" fontId="13" fillId="0" borderId="28" xfId="3" applyFont="1" applyFill="1" applyBorder="1" applyAlignment="1">
      <alignment horizontal="center"/>
    </xf>
    <xf numFmtId="0" fontId="13" fillId="0" borderId="5" xfId="3" applyFont="1" applyFill="1" applyBorder="1" applyAlignment="1">
      <alignment horizontal="center"/>
    </xf>
    <xf numFmtId="0" fontId="13" fillId="0" borderId="29" xfId="3" applyFont="1" applyFill="1" applyBorder="1" applyAlignment="1">
      <alignment horizontal="center"/>
    </xf>
    <xf numFmtId="0" fontId="13" fillId="0" borderId="7" xfId="3" applyFont="1" applyFill="1" applyBorder="1" applyAlignment="1">
      <alignment horizontal="center"/>
    </xf>
    <xf numFmtId="0" fontId="13" fillId="0" borderId="2" xfId="3" applyFont="1" applyBorder="1"/>
    <xf numFmtId="0" fontId="13" fillId="0" borderId="2" xfId="3" applyFont="1" applyFill="1" applyBorder="1"/>
    <xf numFmtId="0" fontId="18" fillId="0" borderId="2" xfId="3" applyFont="1" applyFill="1" applyBorder="1"/>
    <xf numFmtId="0" fontId="19" fillId="0" borderId="2" xfId="3" applyFont="1" applyFill="1" applyBorder="1"/>
    <xf numFmtId="0" fontId="20" fillId="0" borderId="2" xfId="3" applyFont="1" applyFill="1" applyBorder="1"/>
    <xf numFmtId="0" fontId="21" fillId="0" borderId="2" xfId="3" applyFont="1" applyFill="1" applyBorder="1"/>
    <xf numFmtId="0" fontId="21" fillId="0" borderId="2" xfId="3" applyFont="1" applyFill="1" applyBorder="1" applyAlignment="1">
      <alignment vertical="center"/>
    </xf>
    <xf numFmtId="0" fontId="20" fillId="0" borderId="2" xfId="4" applyFont="1" applyFill="1" applyBorder="1"/>
    <xf numFmtId="166" fontId="13" fillId="0" borderId="2" xfId="3" applyNumberFormat="1" applyFont="1" applyFill="1" applyBorder="1"/>
    <xf numFmtId="0" fontId="20" fillId="0" borderId="2" xfId="3" applyFont="1" applyBorder="1"/>
    <xf numFmtId="0" fontId="3" fillId="5" borderId="0" xfId="6" applyFill="1"/>
    <xf numFmtId="0" fontId="3" fillId="7" borderId="0" xfId="6" applyFill="1"/>
    <xf numFmtId="0" fontId="25" fillId="7" borderId="0" xfId="6" applyFont="1" applyFill="1" applyAlignment="1">
      <alignment horizontal="left" indent="2"/>
    </xf>
    <xf numFmtId="0" fontId="25" fillId="7" borderId="0" xfId="6" applyFont="1" applyFill="1"/>
    <xf numFmtId="0" fontId="28" fillId="5" borderId="0" xfId="6" applyFont="1" applyFill="1"/>
    <xf numFmtId="0" fontId="30" fillId="5" borderId="0" xfId="6" applyFont="1" applyFill="1"/>
    <xf numFmtId="0" fontId="31" fillId="5" borderId="0" xfId="6" applyFont="1" applyFill="1"/>
    <xf numFmtId="0" fontId="32" fillId="0" borderId="0" xfId="7" applyFont="1" applyBorder="1"/>
    <xf numFmtId="0" fontId="3" fillId="5" borderId="0" xfId="6" applyFill="1" applyBorder="1"/>
    <xf numFmtId="0" fontId="31" fillId="5" borderId="6" xfId="6" applyFont="1" applyFill="1" applyBorder="1" applyAlignment="1">
      <alignment horizontal="center"/>
    </xf>
    <xf numFmtId="0" fontId="1" fillId="5" borderId="0" xfId="7" applyFill="1" applyBorder="1" applyAlignment="1">
      <alignment wrapText="1"/>
    </xf>
    <xf numFmtId="0" fontId="1" fillId="5" borderId="30" xfId="7" applyFill="1" applyBorder="1"/>
    <xf numFmtId="0" fontId="3" fillId="5" borderId="8" xfId="6" applyFill="1" applyBorder="1" applyAlignment="1">
      <alignment horizontal="center" vertical="center"/>
    </xf>
    <xf numFmtId="0" fontId="31" fillId="5" borderId="8" xfId="6" applyFont="1" applyFill="1" applyBorder="1" applyAlignment="1">
      <alignment horizontal="center" vertical="center"/>
    </xf>
    <xf numFmtId="0" fontId="31" fillId="18" borderId="8" xfId="6" applyFont="1" applyFill="1" applyBorder="1" applyAlignment="1">
      <alignment horizontal="center" vertical="center"/>
    </xf>
    <xf numFmtId="0" fontId="2" fillId="0" borderId="0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20" xfId="7" applyFont="1" applyBorder="1" applyAlignment="1">
      <alignment horizontal="center" vertical="center" wrapText="1"/>
    </xf>
    <xf numFmtId="0" fontId="34" fillId="5" borderId="19" xfId="6" applyFont="1" applyFill="1" applyBorder="1" applyAlignment="1">
      <alignment horizontal="left" indent="1"/>
    </xf>
    <xf numFmtId="0" fontId="3" fillId="5" borderId="8" xfId="6" applyFill="1" applyBorder="1"/>
    <xf numFmtId="0" fontId="31" fillId="5" borderId="8" xfId="6" applyFont="1" applyFill="1" applyBorder="1"/>
    <xf numFmtId="0" fontId="31" fillId="18" borderId="8" xfId="6" applyFont="1" applyFill="1" applyBorder="1"/>
    <xf numFmtId="0" fontId="3" fillId="5" borderId="0" xfId="6" applyFont="1" applyFill="1"/>
    <xf numFmtId="0" fontId="34" fillId="5" borderId="8" xfId="6" applyFont="1" applyFill="1" applyBorder="1" applyAlignment="1">
      <alignment horizontal="left" indent="1"/>
    </xf>
    <xf numFmtId="0" fontId="3" fillId="5" borderId="1" xfId="6" applyFill="1" applyBorder="1"/>
    <xf numFmtId="0" fontId="3" fillId="5" borderId="23" xfId="6" applyFill="1" applyBorder="1" applyAlignment="1">
      <alignment horizontal="left" indent="2"/>
    </xf>
    <xf numFmtId="38" fontId="0" fillId="5" borderId="2" xfId="8" applyNumberFormat="1" applyFont="1" applyFill="1" applyBorder="1"/>
    <xf numFmtId="9" fontId="31" fillId="5" borderId="2" xfId="9" applyFont="1" applyFill="1" applyBorder="1" applyAlignment="1">
      <alignment horizontal="center" vertical="center"/>
    </xf>
    <xf numFmtId="164" fontId="31" fillId="18" borderId="2" xfId="8" applyFont="1" applyFill="1" applyBorder="1" applyAlignment="1">
      <alignment horizontal="center" vertical="center"/>
    </xf>
    <xf numFmtId="1" fontId="31" fillId="18" borderId="2" xfId="9" applyNumberFormat="1" applyFont="1" applyFill="1" applyBorder="1" applyAlignment="1">
      <alignment horizontal="center" vertical="center"/>
    </xf>
    <xf numFmtId="9" fontId="0" fillId="5" borderId="0" xfId="9" applyFont="1" applyFill="1"/>
    <xf numFmtId="9" fontId="3" fillId="5" borderId="2" xfId="6" applyNumberFormat="1" applyFill="1" applyBorder="1"/>
    <xf numFmtId="165" fontId="3" fillId="5" borderId="2" xfId="8" applyNumberFormat="1" applyFill="1" applyBorder="1"/>
    <xf numFmtId="165" fontId="3" fillId="5" borderId="1" xfId="6" applyNumberFormat="1" applyFill="1" applyBorder="1"/>
    <xf numFmtId="165" fontId="0" fillId="5" borderId="2" xfId="9" applyNumberFormat="1" applyFont="1" applyFill="1" applyBorder="1"/>
    <xf numFmtId="165" fontId="3" fillId="5" borderId="2" xfId="6" applyNumberFormat="1" applyFill="1" applyBorder="1"/>
    <xf numFmtId="0" fontId="34" fillId="5" borderId="23" xfId="6" applyFont="1" applyFill="1" applyBorder="1" applyAlignment="1">
      <alignment horizontal="left" indent="1"/>
    </xf>
    <xf numFmtId="9" fontId="35" fillId="5" borderId="2" xfId="6" applyNumberFormat="1" applyFont="1" applyFill="1" applyBorder="1"/>
    <xf numFmtId="0" fontId="3" fillId="14" borderId="0" xfId="6" applyFill="1" applyAlignment="1">
      <alignment vertical="center"/>
    </xf>
    <xf numFmtId="0" fontId="3" fillId="14" borderId="23" xfId="6" applyFill="1" applyBorder="1" applyAlignment="1">
      <alignment horizontal="left" vertical="center" indent="2"/>
    </xf>
    <xf numFmtId="38" fontId="0" fillId="14" borderId="2" xfId="8" applyNumberFormat="1" applyFont="1" applyFill="1" applyBorder="1" applyAlignment="1">
      <alignment vertical="center"/>
    </xf>
    <xf numFmtId="9" fontId="31" fillId="14" borderId="2" xfId="9" applyFont="1" applyFill="1" applyBorder="1" applyAlignment="1">
      <alignment horizontal="center" vertical="center"/>
    </xf>
    <xf numFmtId="164" fontId="31" fillId="14" borderId="2" xfId="8" applyFont="1" applyFill="1" applyBorder="1" applyAlignment="1">
      <alignment horizontal="center" vertical="center"/>
    </xf>
    <xf numFmtId="1" fontId="31" fillId="14" borderId="2" xfId="9" applyNumberFormat="1" applyFont="1" applyFill="1" applyBorder="1" applyAlignment="1">
      <alignment horizontal="center" vertical="center"/>
    </xf>
    <xf numFmtId="9" fontId="3" fillId="14" borderId="2" xfId="6" applyNumberFormat="1" applyFill="1" applyBorder="1"/>
    <xf numFmtId="165" fontId="3" fillId="14" borderId="2" xfId="6" applyNumberFormat="1" applyFill="1" applyBorder="1" applyAlignment="1">
      <alignment vertical="center"/>
    </xf>
    <xf numFmtId="165" fontId="3" fillId="14" borderId="2" xfId="8" applyNumberFormat="1" applyFill="1" applyBorder="1"/>
    <xf numFmtId="165" fontId="3" fillId="14" borderId="1" xfId="6" applyNumberFormat="1" applyFill="1" applyBorder="1"/>
    <xf numFmtId="0" fontId="3" fillId="5" borderId="0" xfId="6" applyFill="1" applyAlignment="1">
      <alignment vertical="center"/>
    </xf>
    <xf numFmtId="0" fontId="3" fillId="4" borderId="23" xfId="6" applyFont="1" applyFill="1" applyBorder="1" applyAlignment="1">
      <alignment horizontal="left" vertical="center" indent="2"/>
    </xf>
    <xf numFmtId="38" fontId="0" fillId="4" borderId="2" xfId="8" applyNumberFormat="1" applyFont="1" applyFill="1" applyBorder="1" applyAlignment="1">
      <alignment vertical="center"/>
    </xf>
    <xf numFmtId="9" fontId="31" fillId="4" borderId="2" xfId="9" applyFont="1" applyFill="1" applyBorder="1" applyAlignment="1">
      <alignment horizontal="center" vertical="center"/>
    </xf>
    <xf numFmtId="9" fontId="0" fillId="4" borderId="0" xfId="9" applyFont="1" applyFill="1" applyAlignment="1">
      <alignment vertical="center"/>
    </xf>
    <xf numFmtId="9" fontId="0" fillId="5" borderId="0" xfId="9" applyFont="1" applyFill="1" applyAlignment="1">
      <alignment vertical="center"/>
    </xf>
    <xf numFmtId="9" fontId="3" fillId="6" borderId="2" xfId="6" applyNumberFormat="1" applyFill="1" applyBorder="1"/>
    <xf numFmtId="165" fontId="3" fillId="6" borderId="2" xfId="6" applyNumberFormat="1" applyFill="1" applyBorder="1" applyAlignment="1">
      <alignment vertical="center"/>
    </xf>
    <xf numFmtId="165" fontId="3" fillId="6" borderId="2" xfId="8" applyNumberFormat="1" applyFill="1" applyBorder="1"/>
    <xf numFmtId="165" fontId="3" fillId="6" borderId="1" xfId="6" applyNumberFormat="1" applyFill="1" applyBorder="1"/>
    <xf numFmtId="0" fontId="3" fillId="5" borderId="23" xfId="6" applyFont="1" applyFill="1" applyBorder="1" applyAlignment="1">
      <alignment horizontal="left" indent="2"/>
    </xf>
    <xf numFmtId="38" fontId="0" fillId="0" borderId="2" xfId="8" applyNumberFormat="1" applyFont="1" applyFill="1" applyBorder="1" applyAlignment="1">
      <alignment vertical="center"/>
    </xf>
    <xf numFmtId="165" fontId="3" fillId="5" borderId="2" xfId="6" applyNumberFormat="1" applyFill="1" applyBorder="1" applyAlignment="1">
      <alignment vertical="center"/>
    </xf>
    <xf numFmtId="165" fontId="3" fillId="5" borderId="1" xfId="6" applyNumberFormat="1" applyFill="1" applyBorder="1" applyAlignment="1">
      <alignment vertical="center"/>
    </xf>
    <xf numFmtId="0" fontId="3" fillId="5" borderId="2" xfId="6" applyFill="1" applyBorder="1"/>
    <xf numFmtId="0" fontId="36" fillId="17" borderId="18" xfId="6" applyFont="1" applyFill="1" applyBorder="1" applyAlignment="1">
      <alignment horizontal="left" indent="1"/>
    </xf>
    <xf numFmtId="38" fontId="36" fillId="17" borderId="24" xfId="8" applyNumberFormat="1" applyFont="1" applyFill="1" applyBorder="1"/>
    <xf numFmtId="9" fontId="36" fillId="17" borderId="24" xfId="9" applyFont="1" applyFill="1" applyBorder="1" applyAlignment="1">
      <alignment horizontal="center" vertical="center"/>
    </xf>
    <xf numFmtId="9" fontId="36" fillId="17" borderId="7" xfId="9" applyFont="1" applyFill="1" applyBorder="1" applyAlignment="1">
      <alignment horizontal="center" vertical="center"/>
    </xf>
    <xf numFmtId="0" fontId="37" fillId="17" borderId="20" xfId="6" applyFont="1" applyFill="1" applyBorder="1" applyAlignment="1">
      <alignment horizontal="right"/>
    </xf>
    <xf numFmtId="165" fontId="37" fillId="17" borderId="20" xfId="6" applyNumberFormat="1" applyFont="1" applyFill="1" applyBorder="1"/>
    <xf numFmtId="0" fontId="3" fillId="0" borderId="0" xfId="6" applyFill="1" applyAlignment="1">
      <alignment vertical="center"/>
    </xf>
    <xf numFmtId="0" fontId="31" fillId="5" borderId="3" xfId="6" applyFont="1" applyFill="1" applyBorder="1" applyAlignment="1">
      <alignment horizontal="center" vertical="center"/>
    </xf>
    <xf numFmtId="9" fontId="3" fillId="14" borderId="5" xfId="6" applyNumberFormat="1" applyFont="1" applyFill="1" applyBorder="1" applyAlignment="1">
      <alignment horizontal="center" vertical="center"/>
    </xf>
    <xf numFmtId="0" fontId="3" fillId="5" borderId="8" xfId="6" applyFont="1" applyFill="1" applyBorder="1" applyAlignment="1">
      <alignment horizontal="center" vertical="center"/>
    </xf>
    <xf numFmtId="0" fontId="31" fillId="14" borderId="8" xfId="6" applyFont="1" applyFill="1" applyBorder="1" applyAlignment="1">
      <alignment horizontal="center" vertical="center"/>
    </xf>
    <xf numFmtId="38" fontId="31" fillId="5" borderId="8" xfId="6" applyNumberFormat="1" applyFont="1" applyFill="1" applyBorder="1" applyAlignment="1">
      <alignment horizontal="left" indent="1"/>
    </xf>
    <xf numFmtId="38" fontId="3" fillId="5" borderId="8" xfId="6" applyNumberFormat="1" applyFill="1" applyBorder="1"/>
    <xf numFmtId="38" fontId="31" fillId="14" borderId="8" xfId="6" applyNumberFormat="1" applyFont="1" applyFill="1" applyBorder="1"/>
    <xf numFmtId="38" fontId="31" fillId="5" borderId="2" xfId="6" applyNumberFormat="1" applyFont="1" applyFill="1" applyBorder="1" applyAlignment="1">
      <alignment horizontal="left" indent="1"/>
    </xf>
    <xf numFmtId="38" fontId="3" fillId="5" borderId="2" xfId="6" applyNumberFormat="1" applyFill="1" applyBorder="1"/>
    <xf numFmtId="38" fontId="31" fillId="14" borderId="2" xfId="6" applyNumberFormat="1" applyFont="1" applyFill="1" applyBorder="1"/>
    <xf numFmtId="38" fontId="36" fillId="17" borderId="18" xfId="6" applyNumberFormat="1" applyFont="1" applyFill="1" applyBorder="1" applyAlignment="1">
      <alignment horizontal="left" indent="1"/>
    </xf>
    <xf numFmtId="38" fontId="36" fillId="17" borderId="24" xfId="6" applyNumberFormat="1" applyFont="1" applyFill="1" applyBorder="1"/>
    <xf numFmtId="38" fontId="36" fillId="17" borderId="7" xfId="6" applyNumberFormat="1" applyFont="1" applyFill="1" applyBorder="1"/>
    <xf numFmtId="9" fontId="3" fillId="4" borderId="5" xfId="6" applyNumberFormat="1" applyFont="1" applyFill="1" applyBorder="1" applyAlignment="1">
      <alignment horizontal="center" vertical="center"/>
    </xf>
    <xf numFmtId="0" fontId="31" fillId="4" borderId="8" xfId="6" applyFont="1" applyFill="1" applyBorder="1" applyAlignment="1">
      <alignment horizontal="center" vertical="center"/>
    </xf>
    <xf numFmtId="38" fontId="31" fillId="4" borderId="8" xfId="6" applyNumberFormat="1" applyFont="1" applyFill="1" applyBorder="1"/>
    <xf numFmtId="38" fontId="31" fillId="4" borderId="2" xfId="6" applyNumberFormat="1" applyFont="1" applyFill="1" applyBorder="1"/>
    <xf numFmtId="167" fontId="13" fillId="5" borderId="0" xfId="1" applyNumberFormat="1" applyFont="1" applyFill="1" applyBorder="1" applyAlignment="1">
      <alignment horizontal="left"/>
    </xf>
    <xf numFmtId="167" fontId="13" fillId="0" borderId="2" xfId="1" applyNumberFormat="1" applyFont="1" applyBorder="1" applyAlignment="1">
      <alignment horizontal="right" vertical="top" wrapText="1"/>
    </xf>
    <xf numFmtId="167" fontId="13" fillId="0" borderId="2" xfId="1" applyNumberFormat="1" applyFont="1" applyBorder="1" applyAlignment="1">
      <alignment horizontal="left" vertical="top" wrapText="1"/>
    </xf>
    <xf numFmtId="167" fontId="13" fillId="0" borderId="2" xfId="1" applyNumberFormat="1" applyFont="1" applyBorder="1" applyAlignment="1">
      <alignment horizontal="right"/>
    </xf>
    <xf numFmtId="167" fontId="15" fillId="2" borderId="6" xfId="1" applyNumberFormat="1" applyFont="1" applyFill="1" applyBorder="1" applyAlignment="1">
      <alignment horizontal="right"/>
    </xf>
    <xf numFmtId="167" fontId="13" fillId="0" borderId="2" xfId="1" applyNumberFormat="1" applyFont="1" applyFill="1" applyBorder="1" applyAlignment="1">
      <alignment horizontal="right"/>
    </xf>
    <xf numFmtId="167" fontId="19" fillId="0" borderId="2" xfId="1" applyNumberFormat="1" applyFont="1" applyFill="1" applyBorder="1" applyAlignment="1">
      <alignment horizontal="right"/>
    </xf>
    <xf numFmtId="167" fontId="18" fillId="0" borderId="2" xfId="1" applyNumberFormat="1" applyFont="1" applyFill="1" applyBorder="1" applyAlignment="1">
      <alignment horizontal="right"/>
    </xf>
    <xf numFmtId="167" fontId="15" fillId="0" borderId="2" xfId="1" applyNumberFormat="1" applyFont="1" applyFill="1" applyBorder="1" applyAlignment="1">
      <alignment horizontal="right"/>
    </xf>
    <xf numFmtId="167" fontId="18" fillId="0" borderId="2" xfId="1" applyNumberFormat="1" applyFont="1" applyFill="1" applyBorder="1" applyAlignment="1">
      <alignment horizontal="right" vertical="center"/>
    </xf>
    <xf numFmtId="167" fontId="13" fillId="0" borderId="2" xfId="1" applyNumberFormat="1" applyFont="1" applyFill="1" applyBorder="1" applyAlignment="1">
      <alignment horizontal="left"/>
    </xf>
    <xf numFmtId="167" fontId="12" fillId="0" borderId="2" xfId="0" applyNumberFormat="1" applyFont="1" applyBorder="1"/>
    <xf numFmtId="167" fontId="12" fillId="0" borderId="2" xfId="1" applyNumberFormat="1" applyFont="1" applyBorder="1"/>
    <xf numFmtId="0" fontId="14" fillId="0" borderId="0" xfId="3" applyFont="1" applyBorder="1"/>
    <xf numFmtId="167" fontId="16" fillId="2" borderId="6" xfId="0" applyNumberFormat="1" applyFont="1" applyFill="1" applyBorder="1"/>
    <xf numFmtId="0" fontId="16" fillId="2" borderId="3" xfId="0" applyFont="1" applyFill="1" applyBorder="1"/>
    <xf numFmtId="0" fontId="16" fillId="2" borderId="5" xfId="0" applyFont="1" applyFill="1" applyBorder="1"/>
    <xf numFmtId="167" fontId="12" fillId="0" borderId="1" xfId="1" applyNumberFormat="1" applyFont="1" applyBorder="1"/>
    <xf numFmtId="167" fontId="16" fillId="2" borderId="5" xfId="1" applyNumberFormat="1" applyFont="1" applyFill="1" applyBorder="1"/>
    <xf numFmtId="167" fontId="12" fillId="0" borderId="23" xfId="1" applyNumberFormat="1" applyFont="1" applyBorder="1"/>
    <xf numFmtId="0" fontId="13" fillId="2" borderId="4" xfId="3" applyFont="1" applyFill="1" applyBorder="1"/>
    <xf numFmtId="0" fontId="15" fillId="2" borderId="5" xfId="3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5" borderId="0" xfId="0" applyFont="1" applyFill="1"/>
    <xf numFmtId="167" fontId="16" fillId="2" borderId="5" xfId="0" applyNumberFormat="1" applyFont="1" applyFill="1" applyBorder="1"/>
    <xf numFmtId="167" fontId="12" fillId="5" borderId="0" xfId="1" applyNumberFormat="1" applyFont="1" applyFill="1" applyBorder="1"/>
    <xf numFmtId="167" fontId="12" fillId="5" borderId="0" xfId="0" applyNumberFormat="1" applyFont="1" applyFill="1" applyBorder="1"/>
    <xf numFmtId="166" fontId="15" fillId="9" borderId="20" xfId="3" applyNumberFormat="1" applyFont="1" applyFill="1" applyBorder="1" applyAlignment="1">
      <alignment horizontal="center" vertical="center" wrapText="1"/>
    </xf>
    <xf numFmtId="165" fontId="15" fillId="9" borderId="20" xfId="1" applyNumberFormat="1" applyFont="1" applyFill="1" applyBorder="1" applyAlignment="1">
      <alignment horizontal="center" vertical="center" wrapText="1"/>
    </xf>
    <xf numFmtId="165" fontId="16" fillId="9" borderId="20" xfId="1" applyNumberFormat="1" applyFont="1" applyFill="1" applyBorder="1" applyAlignment="1">
      <alignment horizontal="center" vertical="center" wrapText="1"/>
    </xf>
    <xf numFmtId="166" fontId="15" fillId="21" borderId="20" xfId="3" applyNumberFormat="1" applyFont="1" applyFill="1" applyBorder="1" applyAlignment="1">
      <alignment horizontal="center" vertical="center" wrapText="1"/>
    </xf>
    <xf numFmtId="167" fontId="15" fillId="21" borderId="20" xfId="1" applyNumberFormat="1" applyFont="1" applyFill="1" applyBorder="1" applyAlignment="1">
      <alignment horizontal="center" vertical="center" wrapText="1"/>
    </xf>
    <xf numFmtId="165" fontId="16" fillId="21" borderId="20" xfId="1" applyNumberFormat="1" applyFont="1" applyFill="1" applyBorder="1" applyAlignment="1">
      <alignment horizontal="center" vertical="center" wrapText="1"/>
    </xf>
    <xf numFmtId="167" fontId="15" fillId="20" borderId="20" xfId="1" applyNumberFormat="1" applyFont="1" applyFill="1" applyBorder="1" applyAlignment="1">
      <alignment horizontal="center" vertical="center" wrapText="1"/>
    </xf>
    <xf numFmtId="167" fontId="15" fillId="20" borderId="2" xfId="1" applyNumberFormat="1" applyFont="1" applyFill="1" applyBorder="1" applyAlignment="1">
      <alignment horizontal="left" vertical="center"/>
    </xf>
    <xf numFmtId="167" fontId="15" fillId="16" borderId="2" xfId="1" applyNumberFormat="1" applyFont="1" applyFill="1" applyBorder="1" applyAlignment="1">
      <alignment horizontal="left" vertical="center"/>
    </xf>
    <xf numFmtId="167" fontId="15" fillId="16" borderId="20" xfId="1" applyNumberFormat="1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17" fillId="0" borderId="6" xfId="3" applyFont="1" applyBorder="1"/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13" fillId="0" borderId="8" xfId="0" applyNumberFormat="1" applyFont="1" applyFill="1" applyBorder="1" applyAlignment="1">
      <alignment horizontal="left" vertical="top" wrapText="1"/>
    </xf>
    <xf numFmtId="0" fontId="0" fillId="0" borderId="8" xfId="0" applyBorder="1"/>
    <xf numFmtId="0" fontId="2" fillId="0" borderId="32" xfId="0" applyFont="1" applyBorder="1" applyAlignment="1">
      <alignment horizontal="right"/>
    </xf>
    <xf numFmtId="0" fontId="0" fillId="0" borderId="21" xfId="0" applyBorder="1"/>
    <xf numFmtId="0" fontId="0" fillId="0" borderId="0" xfId="0" applyAlignment="1">
      <alignment horizontal="center" wrapText="1"/>
    </xf>
    <xf numFmtId="43" fontId="0" fillId="0" borderId="6" xfId="1" applyFont="1" applyBorder="1"/>
    <xf numFmtId="0" fontId="0" fillId="0" borderId="6" xfId="0" applyBorder="1" applyAlignment="1">
      <alignment wrapText="1"/>
    </xf>
    <xf numFmtId="0" fontId="2" fillId="0" borderId="6" xfId="0" applyFont="1" applyFill="1" applyBorder="1" applyAlignment="1">
      <alignment horizontal="right"/>
    </xf>
    <xf numFmtId="0" fontId="39" fillId="0" borderId="6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41" fillId="0" borderId="0" xfId="0" applyFont="1"/>
    <xf numFmtId="0" fontId="4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 wrapText="1"/>
    </xf>
    <xf numFmtId="0" fontId="42" fillId="0" borderId="6" xfId="0" applyFont="1" applyBorder="1" applyAlignment="1">
      <alignment horizontal="center" wrapText="1"/>
    </xf>
    <xf numFmtId="167" fontId="0" fillId="0" borderId="0" xfId="1" applyNumberFormat="1" applyFont="1"/>
    <xf numFmtId="167" fontId="10" fillId="0" borderId="6" xfId="1" applyNumberFormat="1" applyFont="1" applyBorder="1" applyAlignment="1">
      <alignment horizontal="center" wrapText="1"/>
    </xf>
    <xf numFmtId="167" fontId="0" fillId="0" borderId="6" xfId="1" applyNumberFormat="1" applyFont="1" applyBorder="1"/>
    <xf numFmtId="167" fontId="0" fillId="0" borderId="33" xfId="1" applyNumberFormat="1" applyFont="1" applyBorder="1"/>
    <xf numFmtId="0" fontId="5" fillId="0" borderId="0" xfId="0" applyFont="1"/>
    <xf numFmtId="0" fontId="4" fillId="0" borderId="0" xfId="0" applyFont="1"/>
    <xf numFmtId="0" fontId="9" fillId="0" borderId="6" xfId="0" applyFont="1" applyBorder="1" applyAlignment="1">
      <alignment horizontal="center"/>
    </xf>
    <xf numFmtId="0" fontId="5" fillId="19" borderId="6" xfId="0" applyFont="1" applyFill="1" applyBorder="1" applyAlignment="1">
      <alignment horizontal="center"/>
    </xf>
    <xf numFmtId="165" fontId="4" fillId="19" borderId="6" xfId="8" applyNumberFormat="1" applyFont="1" applyFill="1" applyBorder="1"/>
    <xf numFmtId="0" fontId="4" fillId="0" borderId="6" xfId="0" applyFont="1" applyFill="1" applyBorder="1"/>
    <xf numFmtId="0" fontId="4" fillId="3" borderId="6" xfId="0" applyFont="1" applyFill="1" applyBorder="1"/>
    <xf numFmtId="0" fontId="43" fillId="0" borderId="6" xfId="0" applyFont="1" applyFill="1" applyBorder="1"/>
    <xf numFmtId="165" fontId="5" fillId="19" borderId="6" xfId="8" applyNumberFormat="1" applyFont="1" applyFill="1" applyBorder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6" fillId="0" borderId="0" xfId="0" applyFont="1"/>
    <xf numFmtId="165" fontId="4" fillId="0" borderId="6" xfId="0" applyNumberFormat="1" applyFont="1" applyBorder="1"/>
    <xf numFmtId="164" fontId="47" fillId="15" borderId="0" xfId="0" applyNumberFormat="1" applyFont="1" applyFill="1"/>
    <xf numFmtId="0" fontId="0" fillId="0" borderId="6" xfId="0" applyBorder="1" applyAlignment="1">
      <alignment horizontal="center" wrapText="1"/>
    </xf>
    <xf numFmtId="165" fontId="0" fillId="0" borderId="6" xfId="0" applyNumberFormat="1" applyBorder="1"/>
    <xf numFmtId="0" fontId="0" fillId="0" borderId="0" xfId="0" applyBorder="1"/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 horizontal="left"/>
    </xf>
    <xf numFmtId="0" fontId="50" fillId="0" borderId="0" xfId="0" applyFont="1" applyBorder="1"/>
    <xf numFmtId="0" fontId="0" fillId="2" borderId="0" xfId="0" applyFill="1" applyBorder="1"/>
    <xf numFmtId="165" fontId="50" fillId="0" borderId="0" xfId="10" applyNumberFormat="1" applyFont="1" applyBorder="1" applyProtection="1">
      <protection locked="0"/>
    </xf>
    <xf numFmtId="165" fontId="51" fillId="0" borderId="34" xfId="10" applyNumberFormat="1" applyFont="1" applyBorder="1" applyProtection="1">
      <protection locked="0"/>
    </xf>
    <xf numFmtId="165" fontId="40" fillId="2" borderId="34" xfId="10" applyNumberFormat="1" applyFont="1" applyFill="1" applyBorder="1" applyProtection="1">
      <protection locked="0"/>
    </xf>
    <xf numFmtId="3" fontId="50" fillId="0" borderId="0" xfId="0" applyNumberFormat="1" applyFont="1" applyBorder="1"/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left" vertical="center" indent="4"/>
    </xf>
    <xf numFmtId="165" fontId="52" fillId="0" borderId="0" xfId="8" applyNumberFormat="1" applyFont="1" applyAlignment="1">
      <alignment horizontal="left" vertical="center" indent="4"/>
    </xf>
    <xf numFmtId="164" fontId="0" fillId="0" borderId="0" xfId="8" applyFont="1"/>
    <xf numFmtId="165" fontId="0" fillId="0" borderId="0" xfId="8" applyNumberFormat="1" applyFont="1"/>
    <xf numFmtId="0" fontId="52" fillId="0" borderId="0" xfId="0" applyFont="1" applyAlignment="1">
      <alignment horizontal="left" vertical="center" indent="4"/>
    </xf>
    <xf numFmtId="164" fontId="40" fillId="2" borderId="34" xfId="8" applyFont="1" applyFill="1" applyBorder="1" applyProtection="1">
      <protection locked="0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6" xfId="0" applyFont="1" applyBorder="1" applyAlignment="1">
      <alignment vertical="center" wrapText="1"/>
    </xf>
    <xf numFmtId="0" fontId="58" fillId="0" borderId="6" xfId="0" applyFont="1" applyFill="1" applyBorder="1" applyAlignment="1">
      <alignment vertical="center" wrapText="1"/>
    </xf>
    <xf numFmtId="0" fontId="59" fillId="0" borderId="6" xfId="0" applyFont="1" applyBorder="1" applyAlignment="1">
      <alignment vertical="center" wrapText="1"/>
    </xf>
    <xf numFmtId="0" fontId="59" fillId="0" borderId="6" xfId="0" applyFont="1" applyBorder="1" applyAlignment="1">
      <alignment horizontal="center" vertical="center" wrapText="1"/>
    </xf>
    <xf numFmtId="0" fontId="58" fillId="0" borderId="35" xfId="0" applyFont="1" applyBorder="1" applyAlignment="1">
      <alignment vertical="center" wrapText="1"/>
    </xf>
    <xf numFmtId="0" fontId="58" fillId="0" borderId="36" xfId="0" applyFont="1" applyBorder="1" applyAlignment="1">
      <alignment vertical="center" wrapText="1"/>
    </xf>
    <xf numFmtId="0" fontId="58" fillId="0" borderId="37" xfId="0" applyFont="1" applyBorder="1" applyAlignment="1">
      <alignment vertical="center" wrapText="1"/>
    </xf>
    <xf numFmtId="0" fontId="60" fillId="0" borderId="6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38" xfId="0" applyFont="1" applyBorder="1" applyAlignment="1">
      <alignment vertical="center" wrapText="1"/>
    </xf>
    <xf numFmtId="0" fontId="59" fillId="0" borderId="39" xfId="0" applyFont="1" applyBorder="1" applyAlignment="1">
      <alignment vertical="center" wrapText="1"/>
    </xf>
    <xf numFmtId="0" fontId="59" fillId="0" borderId="42" xfId="0" applyFont="1" applyBorder="1" applyAlignment="1">
      <alignment vertical="center" wrapText="1"/>
    </xf>
    <xf numFmtId="0" fontId="59" fillId="0" borderId="41" xfId="0" applyFont="1" applyBorder="1" applyAlignment="1">
      <alignment vertical="center" wrapText="1"/>
    </xf>
    <xf numFmtId="0" fontId="58" fillId="0" borderId="0" xfId="0" applyFont="1" applyAlignment="1">
      <alignment horizontal="justify" vertical="center"/>
    </xf>
    <xf numFmtId="0" fontId="52" fillId="0" borderId="41" xfId="0" applyFont="1" applyBorder="1" applyAlignment="1">
      <alignment vertical="center" wrapText="1"/>
    </xf>
    <xf numFmtId="0" fontId="52" fillId="0" borderId="42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36" fillId="17" borderId="1" xfId="6" applyFont="1" applyFill="1" applyBorder="1" applyAlignment="1">
      <alignment horizontal="left" vertical="center" wrapText="1" indent="1"/>
    </xf>
    <xf numFmtId="0" fontId="36" fillId="17" borderId="7" xfId="6" applyFont="1" applyFill="1" applyBorder="1" applyAlignment="1">
      <alignment horizontal="left" vertical="center" wrapText="1" indent="1"/>
    </xf>
    <xf numFmtId="0" fontId="24" fillId="17" borderId="0" xfId="6" applyFont="1" applyFill="1" applyAlignment="1">
      <alignment horizontal="center" vertical="center"/>
    </xf>
    <xf numFmtId="0" fontId="25" fillId="7" borderId="0" xfId="6" applyFont="1" applyFill="1" applyAlignment="1">
      <alignment horizontal="left" vertical="top" wrapText="1" indent="1"/>
    </xf>
    <xf numFmtId="0" fontId="31" fillId="5" borderId="6" xfId="6" applyFont="1" applyFill="1" applyBorder="1" applyAlignment="1">
      <alignment horizontal="center"/>
    </xf>
    <xf numFmtId="0" fontId="15" fillId="21" borderId="3" xfId="3" applyFont="1" applyFill="1" applyBorder="1" applyAlignment="1">
      <alignment horizontal="center" vertical="center"/>
    </xf>
    <xf numFmtId="0" fontId="15" fillId="21" borderId="5" xfId="3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166" fontId="13" fillId="16" borderId="19" xfId="3" applyNumberFormat="1" applyFont="1" applyFill="1" applyBorder="1" applyAlignment="1">
      <alignment horizontal="center"/>
    </xf>
    <xf numFmtId="166" fontId="13" fillId="16" borderId="22" xfId="3" applyNumberFormat="1" applyFont="1" applyFill="1" applyBorder="1" applyAlignment="1">
      <alignment horizontal="center"/>
    </xf>
    <xf numFmtId="0" fontId="15" fillId="9" borderId="6" xfId="3" applyFont="1" applyFill="1" applyBorder="1" applyAlignment="1">
      <alignment horizontal="center" vertical="center"/>
    </xf>
    <xf numFmtId="166" fontId="13" fillId="20" borderId="19" xfId="3" applyNumberFormat="1" applyFont="1" applyFill="1" applyBorder="1" applyAlignment="1">
      <alignment horizontal="center"/>
    </xf>
    <xf numFmtId="166" fontId="13" fillId="20" borderId="22" xfId="3" applyNumberFormat="1" applyFont="1" applyFill="1" applyBorder="1" applyAlignment="1">
      <alignment horizontal="center"/>
    </xf>
    <xf numFmtId="166" fontId="13" fillId="20" borderId="18" xfId="3" applyNumberFormat="1" applyFont="1" applyFill="1" applyBorder="1" applyAlignment="1">
      <alignment horizontal="center"/>
    </xf>
    <xf numFmtId="166" fontId="13" fillId="20" borderId="7" xfId="3" applyNumberFormat="1" applyFont="1" applyFill="1" applyBorder="1" applyAlignment="1">
      <alignment horizontal="center"/>
    </xf>
    <xf numFmtId="166" fontId="13" fillId="20" borderId="23" xfId="3" applyNumberFormat="1" applyFont="1" applyFill="1" applyBorder="1" applyAlignment="1">
      <alignment horizontal="center"/>
    </xf>
    <xf numFmtId="166" fontId="13" fillId="20" borderId="1" xfId="3" applyNumberFormat="1" applyFont="1" applyFill="1" applyBorder="1" applyAlignment="1">
      <alignment horizontal="center"/>
    </xf>
    <xf numFmtId="166" fontId="13" fillId="16" borderId="23" xfId="3" applyNumberFormat="1" applyFont="1" applyFill="1" applyBorder="1" applyAlignment="1">
      <alignment horizontal="center"/>
    </xf>
    <xf numFmtId="166" fontId="13" fillId="16" borderId="1" xfId="3" applyNumberFormat="1" applyFont="1" applyFill="1" applyBorder="1" applyAlignment="1">
      <alignment horizontal="center"/>
    </xf>
    <xf numFmtId="166" fontId="13" fillId="16" borderId="18" xfId="3" applyNumberFormat="1" applyFont="1" applyFill="1" applyBorder="1" applyAlignment="1">
      <alignment horizontal="center"/>
    </xf>
    <xf numFmtId="166" fontId="13" fillId="16" borderId="7" xfId="3" applyNumberFormat="1" applyFont="1" applyFill="1" applyBorder="1" applyAlignment="1">
      <alignment horizontal="center"/>
    </xf>
    <xf numFmtId="0" fontId="59" fillId="0" borderId="35" xfId="0" applyFont="1" applyBorder="1" applyAlignment="1">
      <alignment vertical="center" wrapText="1"/>
    </xf>
    <xf numFmtId="0" fontId="59" fillId="0" borderId="40" xfId="0" applyFont="1" applyBorder="1" applyAlignment="1">
      <alignment vertical="center" wrapText="1"/>
    </xf>
    <xf numFmtId="0" fontId="59" fillId="0" borderId="41" xfId="0" applyFont="1" applyBorder="1" applyAlignment="1">
      <alignment vertical="center" wrapText="1"/>
    </xf>
    <xf numFmtId="0" fontId="59" fillId="0" borderId="6" xfId="0" applyFont="1" applyBorder="1" applyAlignment="1">
      <alignment vertical="center" wrapText="1"/>
    </xf>
    <xf numFmtId="0" fontId="59" fillId="0" borderId="6" xfId="0" applyFont="1" applyBorder="1" applyAlignment="1">
      <alignment horizontal="center" vertical="center" wrapText="1"/>
    </xf>
    <xf numFmtId="0" fontId="15" fillId="22" borderId="0" xfId="3" applyFont="1" applyFill="1" applyBorder="1" applyAlignment="1">
      <alignment vertical="center"/>
    </xf>
    <xf numFmtId="0" fontId="15" fillId="22" borderId="2" xfId="3" applyFont="1" applyFill="1" applyBorder="1" applyAlignment="1">
      <alignment vertical="center"/>
    </xf>
    <xf numFmtId="0" fontId="15" fillId="22" borderId="1" xfId="3" applyFont="1" applyFill="1" applyBorder="1" applyAlignment="1">
      <alignment horizontal="center" vertical="center"/>
    </xf>
    <xf numFmtId="0" fontId="15" fillId="22" borderId="2" xfId="3" applyFont="1" applyFill="1" applyBorder="1" applyAlignment="1">
      <alignment horizontal="center" vertical="center"/>
    </xf>
    <xf numFmtId="0" fontId="15" fillId="22" borderId="2" xfId="3" applyFont="1" applyFill="1" applyBorder="1" applyAlignment="1">
      <alignment horizontal="left" vertical="center"/>
    </xf>
    <xf numFmtId="0" fontId="15" fillId="22" borderId="0" xfId="3" applyFont="1" applyFill="1" applyBorder="1" applyAlignment="1">
      <alignment horizontal="center" vertical="center"/>
    </xf>
    <xf numFmtId="0" fontId="15" fillId="22" borderId="20" xfId="3" applyFont="1" applyFill="1" applyBorder="1" applyAlignment="1">
      <alignment horizontal="center" vertical="center"/>
    </xf>
    <xf numFmtId="0" fontId="15" fillId="22" borderId="7" xfId="3" applyFont="1" applyFill="1" applyBorder="1" applyAlignment="1">
      <alignment horizontal="center" vertical="center" wrapText="1"/>
    </xf>
    <xf numFmtId="0" fontId="15" fillId="22" borderId="20" xfId="3" applyFont="1" applyFill="1" applyBorder="1" applyAlignment="1">
      <alignment horizontal="center" vertical="center" wrapText="1"/>
    </xf>
    <xf numFmtId="3" fontId="15" fillId="22" borderId="20" xfId="3" applyNumberFormat="1" applyFont="1" applyFill="1" applyBorder="1" applyAlignment="1">
      <alignment horizontal="center" vertical="center" wrapText="1"/>
    </xf>
    <xf numFmtId="165" fontId="15" fillId="22" borderId="20" xfId="1" applyNumberFormat="1" applyFont="1" applyFill="1" applyBorder="1" applyAlignment="1">
      <alignment horizontal="center" vertical="center" wrapText="1"/>
    </xf>
    <xf numFmtId="1" fontId="15" fillId="22" borderId="20" xfId="2" applyNumberFormat="1" applyFont="1" applyFill="1" applyBorder="1" applyAlignment="1">
      <alignment horizontal="center" vertical="center" wrapText="1"/>
    </xf>
    <xf numFmtId="167" fontId="15" fillId="22" borderId="20" xfId="1" applyNumberFormat="1" applyFont="1" applyFill="1" applyBorder="1" applyAlignment="1">
      <alignment horizontal="center" vertical="center" wrapText="1"/>
    </xf>
    <xf numFmtId="167" fontId="15" fillId="22" borderId="2" xfId="1" applyNumberFormat="1" applyFont="1" applyFill="1" applyBorder="1" applyAlignment="1">
      <alignment horizontal="left" vertical="center"/>
    </xf>
    <xf numFmtId="0" fontId="62" fillId="23" borderId="43" xfId="3" applyFont="1" applyFill="1" applyBorder="1" applyAlignment="1">
      <alignment vertical="center"/>
    </xf>
    <xf numFmtId="0" fontId="63" fillId="23" borderId="44" xfId="3" applyFont="1" applyFill="1" applyBorder="1" applyAlignment="1">
      <alignment vertical="center"/>
    </xf>
    <xf numFmtId="0" fontId="63" fillId="23" borderId="45" xfId="3" applyFont="1" applyFill="1" applyBorder="1" applyAlignment="1">
      <alignment vertical="center"/>
    </xf>
    <xf numFmtId="0" fontId="63" fillId="23" borderId="45" xfId="3" applyFont="1" applyFill="1" applyBorder="1" applyAlignment="1">
      <alignment horizontal="center" vertical="center"/>
    </xf>
    <xf numFmtId="0" fontId="63" fillId="23" borderId="21" xfId="3" applyFont="1" applyFill="1" applyBorder="1" applyAlignment="1">
      <alignment horizontal="center" vertical="center"/>
    </xf>
    <xf numFmtId="0" fontId="63" fillId="23" borderId="21" xfId="3" applyFont="1" applyFill="1" applyBorder="1" applyAlignment="1">
      <alignment horizontal="right" vertical="center"/>
    </xf>
    <xf numFmtId="165" fontId="63" fillId="23" borderId="21" xfId="1" applyNumberFormat="1" applyFont="1" applyFill="1" applyBorder="1" applyAlignment="1">
      <alignment horizontal="right" vertical="center"/>
    </xf>
    <xf numFmtId="1" fontId="63" fillId="23" borderId="21" xfId="2" applyNumberFormat="1" applyFont="1" applyFill="1" applyBorder="1" applyAlignment="1">
      <alignment horizontal="center" vertical="center"/>
    </xf>
    <xf numFmtId="167" fontId="63" fillId="23" borderId="21" xfId="1" applyNumberFormat="1" applyFont="1" applyFill="1" applyBorder="1" applyAlignment="1">
      <alignment horizontal="right" vertical="center"/>
    </xf>
    <xf numFmtId="0" fontId="64" fillId="23" borderId="44" xfId="0" applyFont="1" applyFill="1" applyBorder="1"/>
    <xf numFmtId="167" fontId="63" fillId="23" borderId="46" xfId="1" applyNumberFormat="1" applyFont="1" applyFill="1" applyBorder="1" applyAlignment="1">
      <alignment horizontal="right" vertical="center"/>
    </xf>
    <xf numFmtId="0" fontId="65" fillId="0" borderId="6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165" fontId="5" fillId="0" borderId="6" xfId="8" applyNumberFormat="1" applyFont="1" applyBorder="1" applyAlignment="1">
      <alignment horizontal="center"/>
    </xf>
    <xf numFmtId="0" fontId="66" fillId="5" borderId="6" xfId="7" applyFont="1" applyFill="1" applyBorder="1" applyAlignment="1" applyProtection="1">
      <alignment horizontal="center"/>
      <protection locked="0"/>
    </xf>
    <xf numFmtId="0" fontId="31" fillId="5" borderId="6" xfId="4" applyFont="1" applyFill="1" applyBorder="1" applyAlignment="1">
      <alignment horizontal="center"/>
    </xf>
    <xf numFmtId="15" fontId="67" fillId="5" borderId="6" xfId="4" applyNumberFormat="1" applyFont="1" applyFill="1" applyBorder="1"/>
    <xf numFmtId="165" fontId="3" fillId="5" borderId="6" xfId="8" applyNumberFormat="1" applyFill="1" applyBorder="1"/>
    <xf numFmtId="165" fontId="3" fillId="5" borderId="6" xfId="8" applyNumberFormat="1" applyFill="1" applyBorder="1" applyAlignment="1">
      <alignment wrapText="1"/>
    </xf>
    <xf numFmtId="165" fontId="4" fillId="0" borderId="6" xfId="8" applyNumberFormat="1" applyFont="1" applyBorder="1" applyAlignment="1">
      <alignment horizontal="left"/>
    </xf>
    <xf numFmtId="165" fontId="4" fillId="0" borderId="6" xfId="8" applyNumberFormat="1" applyFont="1" applyBorder="1"/>
    <xf numFmtId="164" fontId="3" fillId="5" borderId="6" xfId="8" applyNumberFormat="1" applyFill="1" applyBorder="1"/>
    <xf numFmtId="165" fontId="67" fillId="0" borderId="6" xfId="8" applyNumberFormat="1" applyFont="1" applyBorder="1" applyAlignment="1">
      <alignment horizontal="left"/>
    </xf>
    <xf numFmtId="165" fontId="68" fillId="13" borderId="21" xfId="8" applyNumberFormat="1" applyFont="1" applyFill="1" applyBorder="1" applyAlignment="1">
      <alignment horizontal="right" vertical="center"/>
    </xf>
    <xf numFmtId="0" fontId="4" fillId="0" borderId="0" xfId="3" applyFont="1"/>
    <xf numFmtId="165" fontId="4" fillId="0" borderId="0" xfId="8" applyNumberFormat="1" applyFont="1"/>
    <xf numFmtId="165" fontId="69" fillId="0" borderId="0" xfId="8" applyNumberFormat="1" applyFont="1"/>
    <xf numFmtId="166" fontId="5" fillId="0" borderId="6" xfId="3" applyNumberFormat="1" applyFont="1" applyFill="1" applyBorder="1"/>
    <xf numFmtId="0" fontId="6" fillId="0" borderId="6" xfId="3" applyFont="1" applyBorder="1" applyAlignment="1">
      <alignment horizontal="right"/>
    </xf>
    <xf numFmtId="165" fontId="5" fillId="0" borderId="6" xfId="3" applyNumberFormat="1" applyFont="1" applyBorder="1"/>
    <xf numFmtId="164" fontId="69" fillId="0" borderId="6" xfId="8" applyNumberFormat="1" applyFont="1" applyBorder="1"/>
    <xf numFmtId="164" fontId="4" fillId="0" borderId="6" xfId="3" applyNumberFormat="1" applyFont="1" applyBorder="1"/>
    <xf numFmtId="165" fontId="6" fillId="0" borderId="6" xfId="8" applyNumberFormat="1" applyFont="1" applyBorder="1" applyAlignment="1">
      <alignment horizontal="right"/>
    </xf>
    <xf numFmtId="165" fontId="5" fillId="16" borderId="20" xfId="8" applyNumberFormat="1" applyFont="1" applyFill="1" applyBorder="1" applyAlignment="1">
      <alignment horizontal="left" vertical="center" wrapText="1"/>
    </xf>
    <xf numFmtId="165" fontId="5" fillId="20" borderId="20" xfId="8" applyNumberFormat="1" applyFont="1" applyFill="1" applyBorder="1" applyAlignment="1">
      <alignment horizontal="left" vertical="center" wrapText="1"/>
    </xf>
  </cellXfs>
  <cellStyles count="11">
    <cellStyle name="Comma" xfId="1" builtinId="3"/>
    <cellStyle name="Comma 2" xfId="8"/>
    <cellStyle name="Comma 3" xfId="10"/>
    <cellStyle name="Currency" xfId="2" builtinId="4"/>
    <cellStyle name="Normal" xfId="0" builtinId="0"/>
    <cellStyle name="Normal 2" xfId="3"/>
    <cellStyle name="Normal 2 3" xfId="4"/>
    <cellStyle name="Normal 4" xfId="5"/>
    <cellStyle name="Normal 4 2" xfId="6"/>
    <cellStyle name="Normal 6" xfId="7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25</xdr:row>
      <xdr:rowOff>200025</xdr:rowOff>
    </xdr:from>
    <xdr:to>
      <xdr:col>0</xdr:col>
      <xdr:colOff>514350</xdr:colOff>
      <xdr:row>34</xdr:row>
      <xdr:rowOff>152400</xdr:rowOff>
    </xdr:to>
    <xdr:cxnSp macro="">
      <xdr:nvCxnSpPr>
        <xdr:cNvPr id="2" name="Straight Arrow Connector 1"/>
        <xdr:cNvCxnSpPr/>
      </xdr:nvCxnSpPr>
      <xdr:spPr>
        <a:xfrm>
          <a:off x="257175" y="5451475"/>
          <a:ext cx="257175" cy="1628775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85727</xdr:colOff>
      <xdr:row>26</xdr:row>
      <xdr:rowOff>190500</xdr:rowOff>
    </xdr:from>
    <xdr:to>
      <xdr:col>11</xdr:col>
      <xdr:colOff>400050</xdr:colOff>
      <xdr:row>47</xdr:row>
      <xdr:rowOff>133350</xdr:rowOff>
    </xdr:to>
    <xdr:cxnSp macro="">
      <xdr:nvCxnSpPr>
        <xdr:cNvPr id="3" name="Straight Arrow Connector 2"/>
        <xdr:cNvCxnSpPr/>
      </xdr:nvCxnSpPr>
      <xdr:spPr>
        <a:xfrm flipH="1">
          <a:off x="11699877" y="5651500"/>
          <a:ext cx="314323" cy="3803650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3209925</xdr:colOff>
      <xdr:row>144</xdr:row>
      <xdr:rowOff>28575</xdr:rowOff>
    </xdr:from>
    <xdr:to>
      <xdr:col>3</xdr:col>
      <xdr:colOff>3981450</xdr:colOff>
      <xdr:row>148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480000}"/>
            </a:ext>
          </a:extLst>
        </xdr:cNvPr>
        <xdr:cNvSpPr>
          <a:spLocks noChangeArrowheads="1"/>
        </xdr:cNvSpPr>
      </xdr:nvSpPr>
      <xdr:spPr bwMode="auto">
        <a:xfrm>
          <a:off x="6619875" y="28330525"/>
          <a:ext cx="771525" cy="879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ene\AppData\Local\Microsoft\Windows\INetCache\Content.Outlook\VI805ZV7\Master%20Budget%20_CSulawesi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Budget"/>
      <sheetName val="ERF"/>
      <sheetName val="DRA"/>
      <sheetName val="AHP"/>
      <sheetName val="GAC"/>
      <sheetName val="LDS US"/>
      <sheetName val="SHO"/>
      <sheetName val="DEC UK"/>
      <sheetName val="Cost Kits"/>
      <sheetName val="Evaluations"/>
      <sheetName val="Travel"/>
      <sheetName val="Insurane perso"/>
      <sheetName val="Training"/>
      <sheetName val="Equipment"/>
      <sheetName val="MON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E17">
            <v>22500</v>
          </cell>
        </row>
      </sheetData>
      <sheetData sheetId="10">
        <row r="8">
          <cell r="D8">
            <v>907.82608695652186</v>
          </cell>
          <cell r="J8">
            <v>1672.4137931034484</v>
          </cell>
          <cell r="K8">
            <v>4365</v>
          </cell>
          <cell r="L8">
            <v>600</v>
          </cell>
          <cell r="M8">
            <v>400</v>
          </cell>
          <cell r="N8">
            <v>400</v>
          </cell>
          <cell r="O8">
            <v>105</v>
          </cell>
        </row>
        <row r="77">
          <cell r="I77">
            <v>0</v>
          </cell>
          <cell r="L77">
            <v>0</v>
          </cell>
          <cell r="M77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C000"/>
  </sheetPr>
  <dimension ref="A2:R58"/>
  <sheetViews>
    <sheetView zoomScaleNormal="100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J50" sqref="J50"/>
    </sheetView>
  </sheetViews>
  <sheetFormatPr defaultColWidth="9.1796875" defaultRowHeight="12.5" x14ac:dyDescent="0.25"/>
  <cols>
    <col min="1" max="1" width="9.1796875" style="174"/>
    <col min="2" max="2" width="24.81640625" style="174" customWidth="1"/>
    <col min="3" max="3" width="15.54296875" style="174" customWidth="1"/>
    <col min="4" max="7" width="14.1796875" style="174" customWidth="1"/>
    <col min="8" max="8" width="15.54296875" style="174" customWidth="1"/>
    <col min="9" max="9" width="14.453125" style="174" customWidth="1"/>
    <col min="10" max="10" width="15.54296875" style="174" customWidth="1"/>
    <col min="11" max="11" width="14.453125" style="174" customWidth="1"/>
    <col min="12" max="14" width="9.1796875" style="174"/>
    <col min="15" max="15" width="21.1796875" style="174" customWidth="1"/>
    <col min="16" max="18" width="14.81640625" style="174" customWidth="1"/>
    <col min="19" max="16384" width="9.1796875" style="174"/>
  </cols>
  <sheetData>
    <row r="2" spans="1:18" ht="27" customHeight="1" x14ac:dyDescent="0.25">
      <c r="A2" s="388" t="s">
        <v>210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8" ht="6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8" ht="31.5" customHeight="1" x14ac:dyDescent="0.25">
      <c r="A4" s="389" t="s">
        <v>211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</row>
    <row r="5" spans="1:18" ht="14.5" x14ac:dyDescent="0.35">
      <c r="A5" s="176" t="s">
        <v>212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5"/>
    </row>
    <row r="6" spans="1:18" ht="14.5" x14ac:dyDescent="0.35">
      <c r="A6" s="176" t="s">
        <v>213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5"/>
    </row>
    <row r="7" spans="1:18" ht="14.5" x14ac:dyDescent="0.35">
      <c r="A7" s="176" t="s">
        <v>214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5"/>
    </row>
    <row r="8" spans="1:18" ht="21.75" customHeight="1" x14ac:dyDescent="0.35">
      <c r="A8" s="177"/>
      <c r="B8" s="177" t="s">
        <v>215</v>
      </c>
      <c r="C8" s="177"/>
      <c r="D8" s="177"/>
      <c r="E8" s="177"/>
      <c r="F8" s="177"/>
      <c r="G8" s="177"/>
      <c r="H8" s="177"/>
      <c r="I8" s="177"/>
      <c r="J8" s="177"/>
      <c r="K8" s="177"/>
      <c r="L8" s="175"/>
    </row>
    <row r="9" spans="1:18" ht="10.5" customHeight="1" x14ac:dyDescent="0.3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5"/>
    </row>
    <row r="11" spans="1:18" ht="18" x14ac:dyDescent="0.4">
      <c r="B11" s="178" t="s">
        <v>216</v>
      </c>
      <c r="O11" s="179" t="s">
        <v>217</v>
      </c>
    </row>
    <row r="12" spans="1:18" ht="18.5" x14ac:dyDescent="0.45">
      <c r="C12" s="180"/>
      <c r="D12" s="180"/>
      <c r="E12" s="180"/>
      <c r="F12" s="180"/>
      <c r="G12" s="180"/>
      <c r="H12" s="180"/>
      <c r="I12" s="180"/>
      <c r="J12" s="180"/>
      <c r="K12" s="180"/>
      <c r="O12" s="181" t="s">
        <v>218</v>
      </c>
      <c r="P12" s="182"/>
      <c r="Q12" s="182"/>
      <c r="R12" s="182"/>
    </row>
    <row r="13" spans="1:18" ht="15" thickBot="1" x14ac:dyDescent="0.4">
      <c r="C13" s="390" t="s">
        <v>219</v>
      </c>
      <c r="D13" s="390"/>
      <c r="E13" s="183"/>
      <c r="F13" s="183"/>
      <c r="G13" s="183"/>
      <c r="H13" s="390" t="s">
        <v>220</v>
      </c>
      <c r="I13" s="390"/>
      <c r="J13" s="390" t="s">
        <v>221</v>
      </c>
      <c r="K13" s="390"/>
      <c r="P13" s="184"/>
      <c r="Q13" s="185"/>
      <c r="R13" s="185"/>
    </row>
    <row r="14" spans="1:18" ht="46" customHeight="1" x14ac:dyDescent="0.25">
      <c r="C14" s="186" t="s">
        <v>222</v>
      </c>
      <c r="D14" s="187" t="s">
        <v>223</v>
      </c>
      <c r="E14" s="188" t="s">
        <v>224</v>
      </c>
      <c r="F14" s="188" t="s">
        <v>225</v>
      </c>
      <c r="G14" s="188" t="s">
        <v>226</v>
      </c>
      <c r="H14" s="186" t="s">
        <v>222</v>
      </c>
      <c r="I14" s="187" t="s">
        <v>223</v>
      </c>
      <c r="J14" s="186" t="s">
        <v>222</v>
      </c>
      <c r="K14" s="187" t="s">
        <v>223</v>
      </c>
      <c r="O14" s="189"/>
      <c r="P14" s="190" t="s">
        <v>227</v>
      </c>
      <c r="Q14" s="191" t="s">
        <v>228</v>
      </c>
      <c r="R14" s="191" t="s">
        <v>229</v>
      </c>
    </row>
    <row r="15" spans="1:18" ht="20.25" customHeight="1" x14ac:dyDescent="0.3">
      <c r="B15" s="192" t="s">
        <v>230</v>
      </c>
      <c r="C15" s="193"/>
      <c r="D15" s="194"/>
      <c r="E15" s="195"/>
      <c r="F15" s="195"/>
      <c r="G15" s="195"/>
      <c r="H15" s="193"/>
      <c r="I15" s="194"/>
      <c r="J15" s="193"/>
      <c r="K15" s="194"/>
      <c r="L15" s="196"/>
      <c r="O15" s="197" t="s">
        <v>230</v>
      </c>
      <c r="P15" s="193"/>
      <c r="Q15" s="193"/>
      <c r="R15" s="198"/>
    </row>
    <row r="16" spans="1:18" ht="14.5" x14ac:dyDescent="0.35">
      <c r="B16" s="199" t="s">
        <v>231</v>
      </c>
      <c r="C16" s="200">
        <v>1000000</v>
      </c>
      <c r="D16" s="201">
        <f t="shared" ref="D16:D23" si="0">IFERROR((+E16/E$30+F16/$F$30+G16/$G$30)/3,0)</f>
        <v>0.13548779178458528</v>
      </c>
      <c r="E16" s="202">
        <v>900000</v>
      </c>
      <c r="F16" s="203">
        <v>2</v>
      </c>
      <c r="G16" s="203">
        <v>20</v>
      </c>
      <c r="H16" s="200">
        <v>800000</v>
      </c>
      <c r="I16" s="201">
        <f t="shared" ref="I16:I29" si="1">IFERROR(+H16/H$30,0)</f>
        <v>9.6735187424425634E-2</v>
      </c>
      <c r="J16" s="200">
        <v>500000</v>
      </c>
      <c r="K16" s="201">
        <f t="shared" ref="K16:K29" si="2">IFERROR(+J16/J$30,0)</f>
        <v>8.1300813008130079E-2</v>
      </c>
      <c r="L16" s="204"/>
      <c r="M16" s="204"/>
      <c r="N16" s="204"/>
      <c r="O16" s="205" t="str">
        <f>B16</f>
        <v>Grant or Contract # 1</v>
      </c>
      <c r="P16" s="206">
        <v>105000</v>
      </c>
      <c r="Q16" s="206">
        <f t="shared" ref="Q16:Q23" si="3">$C$46*D16</f>
        <v>113132.30614012871</v>
      </c>
      <c r="R16" s="207">
        <f>P16-Q16</f>
        <v>-8132.3061401287123</v>
      </c>
    </row>
    <row r="17" spans="1:18" ht="14.5" x14ac:dyDescent="0.35">
      <c r="B17" s="199" t="s">
        <v>232</v>
      </c>
      <c r="C17" s="200">
        <v>850000</v>
      </c>
      <c r="D17" s="201">
        <f t="shared" si="0"/>
        <v>0.16262977196523951</v>
      </c>
      <c r="E17" s="202">
        <v>800000</v>
      </c>
      <c r="F17" s="203">
        <v>4</v>
      </c>
      <c r="G17" s="203">
        <v>20</v>
      </c>
      <c r="H17" s="200">
        <v>1100000</v>
      </c>
      <c r="I17" s="201">
        <f t="shared" si="1"/>
        <v>0.13301088270858524</v>
      </c>
      <c r="J17" s="200">
        <v>750000</v>
      </c>
      <c r="K17" s="201">
        <f t="shared" si="2"/>
        <v>0.12195121951219512</v>
      </c>
      <c r="L17" s="204"/>
      <c r="M17" s="204"/>
      <c r="N17" s="204"/>
      <c r="O17" s="205" t="str">
        <f t="shared" ref="O17:O27" si="4">B17</f>
        <v>Grant or Contract # 2</v>
      </c>
      <c r="P17" s="208">
        <v>140000</v>
      </c>
      <c r="Q17" s="206">
        <f t="shared" si="3"/>
        <v>135795.85959097499</v>
      </c>
      <c r="R17" s="207">
        <f t="shared" ref="R17:R23" si="5">P17-Q17</f>
        <v>4204.1404090250144</v>
      </c>
    </row>
    <row r="18" spans="1:18" ht="14.5" x14ac:dyDescent="0.35">
      <c r="B18" s="199" t="s">
        <v>233</v>
      </c>
      <c r="C18" s="200">
        <v>900000</v>
      </c>
      <c r="D18" s="201">
        <f t="shared" si="0"/>
        <v>9.7536637759697606E-2</v>
      </c>
      <c r="E18" s="202">
        <v>820000</v>
      </c>
      <c r="F18" s="203">
        <v>2</v>
      </c>
      <c r="G18" s="203">
        <v>9</v>
      </c>
      <c r="H18" s="200">
        <v>780000</v>
      </c>
      <c r="I18" s="201">
        <f t="shared" si="1"/>
        <v>9.4316807738814998E-2</v>
      </c>
      <c r="J18" s="200">
        <v>500000</v>
      </c>
      <c r="K18" s="201">
        <f t="shared" si="2"/>
        <v>8.1300813008130079E-2</v>
      </c>
      <c r="L18" s="204"/>
      <c r="M18" s="204"/>
      <c r="N18" s="204"/>
      <c r="O18" s="205" t="str">
        <f t="shared" si="4"/>
        <v>Grant or Contract # 3</v>
      </c>
      <c r="P18" s="208">
        <v>92000</v>
      </c>
      <c r="Q18" s="206">
        <f t="shared" si="3"/>
        <v>81443.092529347501</v>
      </c>
      <c r="R18" s="207">
        <f t="shared" si="5"/>
        <v>10556.907470652499</v>
      </c>
    </row>
    <row r="19" spans="1:18" ht="14.5" x14ac:dyDescent="0.35">
      <c r="B19" s="199" t="s">
        <v>234</v>
      </c>
      <c r="C19" s="200">
        <v>450000</v>
      </c>
      <c r="D19" s="201">
        <f t="shared" si="0"/>
        <v>4.9865546122064945E-2</v>
      </c>
      <c r="E19" s="202">
        <v>400000</v>
      </c>
      <c r="F19" s="203">
        <v>1</v>
      </c>
      <c r="G19" s="203">
        <v>5</v>
      </c>
      <c r="H19" s="200">
        <v>350000</v>
      </c>
      <c r="I19" s="201">
        <f t="shared" si="1"/>
        <v>4.2321644498186213E-2</v>
      </c>
      <c r="J19" s="200">
        <v>250000</v>
      </c>
      <c r="K19" s="201">
        <f t="shared" si="2"/>
        <v>4.065040650406504E-2</v>
      </c>
      <c r="L19" s="204"/>
      <c r="M19" s="204"/>
      <c r="N19" s="204"/>
      <c r="O19" s="205" t="str">
        <f t="shared" si="4"/>
        <v>Grant or Contract # 4</v>
      </c>
      <c r="P19" s="208">
        <v>32000</v>
      </c>
      <c r="Q19" s="206">
        <f t="shared" si="3"/>
        <v>41637.731011924232</v>
      </c>
      <c r="R19" s="207">
        <f t="shared" si="5"/>
        <v>-9637.731011924232</v>
      </c>
    </row>
    <row r="20" spans="1:18" ht="14.5" x14ac:dyDescent="0.35">
      <c r="B20" s="199" t="s">
        <v>235</v>
      </c>
      <c r="C20" s="200">
        <v>250000</v>
      </c>
      <c r="D20" s="201">
        <f t="shared" si="0"/>
        <v>2.2359770055592847E-2</v>
      </c>
      <c r="E20" s="202">
        <v>215000</v>
      </c>
      <c r="F20" s="203">
        <v>0</v>
      </c>
      <c r="G20" s="203">
        <v>4</v>
      </c>
      <c r="H20" s="200">
        <v>340000</v>
      </c>
      <c r="I20" s="201">
        <f t="shared" si="1"/>
        <v>4.1112454655380895E-2</v>
      </c>
      <c r="J20" s="200">
        <v>450000</v>
      </c>
      <c r="K20" s="201">
        <f t="shared" si="2"/>
        <v>7.3170731707317069E-2</v>
      </c>
      <c r="L20" s="204"/>
      <c r="M20" s="204"/>
      <c r="N20" s="204"/>
      <c r="O20" s="205" t="str">
        <f t="shared" si="4"/>
        <v>Grant or Contract # 5</v>
      </c>
      <c r="P20" s="208">
        <v>22000</v>
      </c>
      <c r="Q20" s="206">
        <f t="shared" si="3"/>
        <v>18670.407996420028</v>
      </c>
      <c r="R20" s="207">
        <f t="shared" si="5"/>
        <v>3329.5920035799718</v>
      </c>
    </row>
    <row r="21" spans="1:18" ht="14.5" x14ac:dyDescent="0.35">
      <c r="B21" s="199" t="s">
        <v>236</v>
      </c>
      <c r="C21" s="200">
        <v>900000</v>
      </c>
      <c r="D21" s="201">
        <f t="shared" si="0"/>
        <v>8.7500235632367598E-2</v>
      </c>
      <c r="E21" s="202">
        <v>805000</v>
      </c>
      <c r="F21" s="203">
        <v>2</v>
      </c>
      <c r="G21" s="203">
        <v>6</v>
      </c>
      <c r="H21" s="200">
        <v>500000</v>
      </c>
      <c r="I21" s="201">
        <f t="shared" si="1"/>
        <v>6.0459492140266025E-2</v>
      </c>
      <c r="J21" s="200">
        <v>0</v>
      </c>
      <c r="K21" s="201">
        <f t="shared" si="2"/>
        <v>0</v>
      </c>
      <c r="L21" s="204"/>
      <c r="M21" s="204"/>
      <c r="N21" s="204"/>
      <c r="O21" s="205" t="str">
        <f t="shared" si="4"/>
        <v>Grant or Contract # 6</v>
      </c>
      <c r="P21" s="208">
        <v>74000</v>
      </c>
      <c r="Q21" s="206">
        <f t="shared" si="3"/>
        <v>73062.696753026947</v>
      </c>
      <c r="R21" s="207">
        <f t="shared" si="5"/>
        <v>937.30324697305332</v>
      </c>
    </row>
    <row r="22" spans="1:18" ht="14.5" x14ac:dyDescent="0.35">
      <c r="B22" s="199" t="s">
        <v>237</v>
      </c>
      <c r="C22" s="200">
        <v>1200000</v>
      </c>
      <c r="D22" s="201">
        <f t="shared" si="0"/>
        <v>0.17443659276416026</v>
      </c>
      <c r="E22" s="202">
        <v>1050000</v>
      </c>
      <c r="F22" s="203">
        <v>5</v>
      </c>
      <c r="G22" s="203">
        <v>15</v>
      </c>
      <c r="H22" s="200">
        <v>900000</v>
      </c>
      <c r="I22" s="201">
        <f t="shared" si="1"/>
        <v>0.10882708585247884</v>
      </c>
      <c r="J22" s="200">
        <v>700000</v>
      </c>
      <c r="K22" s="201">
        <f t="shared" si="2"/>
        <v>0.11382113821138211</v>
      </c>
      <c r="L22" s="204"/>
      <c r="M22" s="204"/>
      <c r="N22" s="204"/>
      <c r="O22" s="205" t="str">
        <f t="shared" si="4"/>
        <v>Grant or Contract # 7</v>
      </c>
      <c r="P22" s="208">
        <v>138000</v>
      </c>
      <c r="Q22" s="206">
        <f t="shared" si="3"/>
        <v>145654.55495807383</v>
      </c>
      <c r="R22" s="207">
        <f t="shared" si="5"/>
        <v>-7654.5549580738298</v>
      </c>
    </row>
    <row r="23" spans="1:18" ht="14.5" x14ac:dyDescent="0.35">
      <c r="B23" s="199" t="s">
        <v>238</v>
      </c>
      <c r="C23" s="200">
        <v>1500000</v>
      </c>
      <c r="D23" s="201">
        <f t="shared" si="0"/>
        <v>0.17370551773143814</v>
      </c>
      <c r="E23" s="202">
        <v>1250000</v>
      </c>
      <c r="F23" s="203">
        <v>3</v>
      </c>
      <c r="G23" s="203">
        <v>22</v>
      </c>
      <c r="H23" s="200">
        <v>1000000</v>
      </c>
      <c r="I23" s="201">
        <f t="shared" si="1"/>
        <v>0.12091898428053205</v>
      </c>
      <c r="J23" s="200">
        <v>600000</v>
      </c>
      <c r="K23" s="201">
        <f t="shared" si="2"/>
        <v>9.7560975609756101E-2</v>
      </c>
      <c r="L23" s="204"/>
      <c r="M23" s="204"/>
      <c r="N23" s="204"/>
      <c r="O23" s="205" t="str">
        <f t="shared" si="4"/>
        <v>Grant or Contract # 8</v>
      </c>
      <c r="P23" s="208">
        <v>152000</v>
      </c>
      <c r="Q23" s="206">
        <f t="shared" si="3"/>
        <v>145044.10730575083</v>
      </c>
      <c r="R23" s="207">
        <f t="shared" si="5"/>
        <v>6955.8926942491671</v>
      </c>
    </row>
    <row r="24" spans="1:18" ht="14.5" x14ac:dyDescent="0.35">
      <c r="B24" s="199"/>
      <c r="C24" s="200"/>
      <c r="D24" s="201">
        <f t="shared" ref="D24:D29" si="6">IFERROR(+C24/C$30,0)</f>
        <v>0</v>
      </c>
      <c r="E24" s="203"/>
      <c r="F24" s="203"/>
      <c r="G24" s="203"/>
      <c r="H24" s="200"/>
      <c r="I24" s="201">
        <f t="shared" si="1"/>
        <v>0</v>
      </c>
      <c r="J24" s="200"/>
      <c r="K24" s="201">
        <f t="shared" si="2"/>
        <v>0</v>
      </c>
      <c r="L24" s="204"/>
      <c r="M24" s="204"/>
      <c r="N24" s="204"/>
      <c r="O24" s="205"/>
      <c r="P24" s="209"/>
      <c r="Q24" s="206"/>
      <c r="R24" s="207"/>
    </row>
    <row r="25" spans="1:18" ht="14.5" x14ac:dyDescent="0.35">
      <c r="B25" s="210" t="s">
        <v>239</v>
      </c>
      <c r="C25" s="200"/>
      <c r="D25" s="201">
        <f t="shared" si="6"/>
        <v>0</v>
      </c>
      <c r="E25" s="203"/>
      <c r="F25" s="203"/>
      <c r="G25" s="203"/>
      <c r="H25" s="200"/>
      <c r="I25" s="201">
        <f t="shared" si="1"/>
        <v>0</v>
      </c>
      <c r="J25" s="200"/>
      <c r="K25" s="201">
        <f t="shared" si="2"/>
        <v>0</v>
      </c>
      <c r="L25" s="204"/>
      <c r="M25" s="204"/>
      <c r="N25" s="204"/>
      <c r="O25" s="211" t="str">
        <f t="shared" si="4"/>
        <v>2. New Proposals</v>
      </c>
      <c r="P25" s="209"/>
      <c r="Q25" s="206"/>
      <c r="R25" s="207"/>
    </row>
    <row r="26" spans="1:18" s="222" customFormat="1" ht="16.5" customHeight="1" x14ac:dyDescent="0.35">
      <c r="A26" s="212"/>
      <c r="B26" s="213" t="s">
        <v>240</v>
      </c>
      <c r="C26" s="214">
        <v>1100000</v>
      </c>
      <c r="D26" s="215">
        <f t="shared" ref="D26" si="7">IFERROR((+E26/E$30+F26/$F$30+G26/$G$30)/3,0)</f>
        <v>9.6478136184853791E-2</v>
      </c>
      <c r="E26" s="216">
        <v>1000000</v>
      </c>
      <c r="F26" s="217">
        <v>2</v>
      </c>
      <c r="G26" s="217">
        <v>6</v>
      </c>
      <c r="H26" s="214">
        <v>1200000</v>
      </c>
      <c r="I26" s="215">
        <f t="shared" si="1"/>
        <v>0.14510278113663846</v>
      </c>
      <c r="J26" s="214">
        <v>1000000</v>
      </c>
      <c r="K26" s="215">
        <f t="shared" si="2"/>
        <v>0.16260162601626016</v>
      </c>
      <c r="L26" s="204"/>
      <c r="M26" s="204"/>
      <c r="N26" s="204"/>
      <c r="O26" s="218" t="str">
        <f t="shared" si="4"/>
        <v>Grant or Contract # 9</v>
      </c>
      <c r="P26" s="219">
        <v>82000</v>
      </c>
      <c r="Q26" s="220">
        <f>$C$46*D26</f>
        <v>80559.24371435291</v>
      </c>
      <c r="R26" s="221">
        <f t="shared" ref="R26:R27" si="8">P26-Q26</f>
        <v>1440.7562856470904</v>
      </c>
    </row>
    <row r="27" spans="1:18" s="222" customFormat="1" ht="16.5" customHeight="1" x14ac:dyDescent="0.25">
      <c r="B27" s="223" t="s">
        <v>241</v>
      </c>
      <c r="C27" s="224">
        <v>0</v>
      </c>
      <c r="D27" s="225">
        <f t="shared" si="6"/>
        <v>0</v>
      </c>
      <c r="E27" s="225"/>
      <c r="F27" s="225"/>
      <c r="G27" s="225"/>
      <c r="H27" s="224">
        <v>1300000</v>
      </c>
      <c r="I27" s="225">
        <f t="shared" si="1"/>
        <v>0.15719467956469166</v>
      </c>
      <c r="J27" s="224">
        <v>1400000</v>
      </c>
      <c r="K27" s="225">
        <f t="shared" si="2"/>
        <v>0.22764227642276422</v>
      </c>
      <c r="L27" s="226"/>
      <c r="M27" s="227"/>
      <c r="O27" s="228" t="str">
        <f t="shared" si="4"/>
        <v>Grant or Contract # 10</v>
      </c>
      <c r="P27" s="229"/>
      <c r="Q27" s="230">
        <f>$C$46*D27</f>
        <v>0</v>
      </c>
      <c r="R27" s="231">
        <f t="shared" si="8"/>
        <v>0</v>
      </c>
    </row>
    <row r="28" spans="1:18" s="222" customFormat="1" ht="16.5" customHeight="1" x14ac:dyDescent="0.35">
      <c r="B28" s="232" t="s">
        <v>242</v>
      </c>
      <c r="C28" s="233"/>
      <c r="D28" s="201">
        <f t="shared" si="6"/>
        <v>0</v>
      </c>
      <c r="E28" s="201"/>
      <c r="F28" s="201"/>
      <c r="G28" s="201"/>
      <c r="H28" s="200"/>
      <c r="I28" s="201">
        <f t="shared" si="1"/>
        <v>0</v>
      </c>
      <c r="J28" s="200"/>
      <c r="K28" s="201">
        <f t="shared" si="2"/>
        <v>0</v>
      </c>
      <c r="M28" s="227"/>
      <c r="O28" s="205"/>
      <c r="P28" s="234"/>
      <c r="Q28" s="234"/>
      <c r="R28" s="235"/>
    </row>
    <row r="29" spans="1:18" ht="14.5" x14ac:dyDescent="0.35">
      <c r="B29" s="232" t="s">
        <v>242</v>
      </c>
      <c r="C29" s="200"/>
      <c r="D29" s="201">
        <f t="shared" si="6"/>
        <v>0</v>
      </c>
      <c r="E29" s="201"/>
      <c r="F29" s="201"/>
      <c r="G29" s="201"/>
      <c r="H29" s="200"/>
      <c r="I29" s="201">
        <f t="shared" si="1"/>
        <v>0</v>
      </c>
      <c r="J29" s="200"/>
      <c r="K29" s="201">
        <f t="shared" si="2"/>
        <v>0</v>
      </c>
      <c r="L29" s="222"/>
      <c r="M29" s="227"/>
      <c r="N29" s="222"/>
      <c r="O29" s="205"/>
      <c r="P29" s="236"/>
      <c r="Q29" s="236"/>
      <c r="R29" s="198"/>
    </row>
    <row r="30" spans="1:18" ht="14.5" x14ac:dyDescent="0.3">
      <c r="B30" s="237" t="s">
        <v>243</v>
      </c>
      <c r="C30" s="238">
        <f t="shared" ref="C30:K30" si="9">SUM(C15:C29)</f>
        <v>8150000</v>
      </c>
      <c r="D30" s="239">
        <f t="shared" si="9"/>
        <v>1</v>
      </c>
      <c r="E30" s="238">
        <f t="shared" si="9"/>
        <v>7240000</v>
      </c>
      <c r="F30" s="238">
        <f t="shared" si="9"/>
        <v>21</v>
      </c>
      <c r="G30" s="238">
        <f t="shared" si="9"/>
        <v>107</v>
      </c>
      <c r="H30" s="238">
        <f t="shared" si="9"/>
        <v>8270000</v>
      </c>
      <c r="I30" s="239">
        <f t="shared" si="9"/>
        <v>1</v>
      </c>
      <c r="J30" s="238">
        <f t="shared" si="9"/>
        <v>6150000</v>
      </c>
      <c r="K30" s="240">
        <f t="shared" si="9"/>
        <v>1</v>
      </c>
      <c r="L30" s="222"/>
      <c r="M30" s="227"/>
      <c r="N30" s="222"/>
      <c r="O30" s="241" t="s">
        <v>244</v>
      </c>
      <c r="P30" s="242">
        <f>SUM(P16:P29)</f>
        <v>837000</v>
      </c>
      <c r="Q30" s="242">
        <f>SUM(Q16:Q29)</f>
        <v>835000</v>
      </c>
      <c r="R30" s="242">
        <f>SUM(R16:R29)</f>
        <v>2000.0000000000218</v>
      </c>
    </row>
    <row r="31" spans="1:18" ht="14.5" x14ac:dyDescent="0.25">
      <c r="L31" s="243"/>
      <c r="M31" s="227"/>
      <c r="N31" s="222"/>
    </row>
    <row r="34" spans="2:8" ht="18" x14ac:dyDescent="0.4">
      <c r="B34" s="178" t="s">
        <v>245</v>
      </c>
    </row>
    <row r="36" spans="2:8" ht="14.25" customHeight="1" x14ac:dyDescent="0.25">
      <c r="B36" s="386" t="s">
        <v>246</v>
      </c>
      <c r="C36" s="244" t="s">
        <v>247</v>
      </c>
      <c r="D36" s="245">
        <f>+D26</f>
        <v>9.6478136184853791E-2</v>
      </c>
      <c r="E36" s="244" t="s">
        <v>248</v>
      </c>
      <c r="F36" s="245">
        <f>+I26</f>
        <v>0.14510278113663846</v>
      </c>
      <c r="G36" s="244" t="s">
        <v>249</v>
      </c>
      <c r="H36" s="245">
        <f>+K26</f>
        <v>0.16260162601626016</v>
      </c>
    </row>
    <row r="37" spans="2:8" ht="19.5" customHeight="1" x14ac:dyDescent="0.25">
      <c r="B37" s="387"/>
      <c r="C37" s="246" t="s">
        <v>250</v>
      </c>
      <c r="D37" s="247" t="s">
        <v>251</v>
      </c>
      <c r="E37" s="246" t="s">
        <v>250</v>
      </c>
      <c r="F37" s="247" t="s">
        <v>251</v>
      </c>
      <c r="G37" s="246" t="s">
        <v>250</v>
      </c>
      <c r="H37" s="247" t="s">
        <v>251</v>
      </c>
    </row>
    <row r="38" spans="2:8" ht="13" x14ac:dyDescent="0.3">
      <c r="B38" s="248" t="s">
        <v>252</v>
      </c>
      <c r="C38" s="249">
        <v>540000</v>
      </c>
      <c r="D38" s="250">
        <f>+C38*D$36</f>
        <v>52098.193539821048</v>
      </c>
      <c r="E38" s="249">
        <f>+C38*1.04</f>
        <v>561600</v>
      </c>
      <c r="F38" s="250">
        <f>+E38*F$36</f>
        <v>81489.721886336163</v>
      </c>
      <c r="G38" s="249">
        <f>+E38*1.04</f>
        <v>584064</v>
      </c>
      <c r="H38" s="250">
        <f>+G38*H$36</f>
        <v>94969.756097560967</v>
      </c>
    </row>
    <row r="39" spans="2:8" ht="13" x14ac:dyDescent="0.3">
      <c r="B39" s="251" t="s">
        <v>4</v>
      </c>
      <c r="C39" s="252">
        <v>10000</v>
      </c>
      <c r="D39" s="253">
        <f>+C39*D$36</f>
        <v>964.78136184853793</v>
      </c>
      <c r="E39" s="252">
        <f t="shared" ref="E39:E44" si="10">+C39*1.05</f>
        <v>10500</v>
      </c>
      <c r="F39" s="253">
        <f>+E39*F$36</f>
        <v>1523.5792019347039</v>
      </c>
      <c r="G39" s="252">
        <f>+E39*1.05</f>
        <v>11025</v>
      </c>
      <c r="H39" s="253">
        <f>+G39*H$36</f>
        <v>1792.6829268292684</v>
      </c>
    </row>
    <row r="40" spans="2:8" ht="13" x14ac:dyDescent="0.3">
      <c r="B40" s="251" t="s">
        <v>5</v>
      </c>
      <c r="C40" s="252">
        <v>30000</v>
      </c>
      <c r="D40" s="253">
        <f t="shared" ref="D40:F44" si="11">+C40*D$36</f>
        <v>2894.3440855456138</v>
      </c>
      <c r="E40" s="252">
        <f t="shared" si="10"/>
        <v>31500</v>
      </c>
      <c r="F40" s="253">
        <f t="shared" si="11"/>
        <v>4570.7376058041118</v>
      </c>
      <c r="G40" s="252">
        <f t="shared" ref="G40:G44" si="12">+E40*1.05</f>
        <v>33075</v>
      </c>
      <c r="H40" s="253">
        <f t="shared" ref="H40:H44" si="13">+G40*H$36</f>
        <v>5378.0487804878048</v>
      </c>
    </row>
    <row r="41" spans="2:8" ht="13" x14ac:dyDescent="0.3">
      <c r="B41" s="251" t="s">
        <v>6</v>
      </c>
      <c r="C41" s="252">
        <v>35000</v>
      </c>
      <c r="D41" s="253">
        <f t="shared" si="11"/>
        <v>3376.7347664698827</v>
      </c>
      <c r="E41" s="252">
        <f t="shared" si="10"/>
        <v>36750</v>
      </c>
      <c r="F41" s="253">
        <f t="shared" si="11"/>
        <v>5332.5272067714632</v>
      </c>
      <c r="G41" s="252">
        <f t="shared" si="12"/>
        <v>38587.5</v>
      </c>
      <c r="H41" s="253">
        <f t="shared" si="13"/>
        <v>6274.3902439024387</v>
      </c>
    </row>
    <row r="42" spans="2:8" ht="13" x14ac:dyDescent="0.3">
      <c r="B42" s="251" t="s">
        <v>7</v>
      </c>
      <c r="C42" s="252">
        <v>55000</v>
      </c>
      <c r="D42" s="253">
        <f t="shared" si="11"/>
        <v>5306.2974901669586</v>
      </c>
      <c r="E42" s="252">
        <f t="shared" si="10"/>
        <v>57750</v>
      </c>
      <c r="F42" s="253">
        <f t="shared" si="11"/>
        <v>8379.6856106408704</v>
      </c>
      <c r="G42" s="252">
        <f t="shared" si="12"/>
        <v>60637.5</v>
      </c>
      <c r="H42" s="253">
        <f t="shared" si="13"/>
        <v>9859.7560975609758</v>
      </c>
    </row>
    <row r="43" spans="2:8" ht="13" x14ac:dyDescent="0.3">
      <c r="B43" s="251" t="s">
        <v>8</v>
      </c>
      <c r="C43" s="252">
        <v>150000</v>
      </c>
      <c r="D43" s="253">
        <f t="shared" si="11"/>
        <v>14471.720427728069</v>
      </c>
      <c r="E43" s="252">
        <f t="shared" si="10"/>
        <v>157500</v>
      </c>
      <c r="F43" s="253">
        <f t="shared" si="11"/>
        <v>22853.688029020559</v>
      </c>
      <c r="G43" s="252">
        <f t="shared" si="12"/>
        <v>165375</v>
      </c>
      <c r="H43" s="253">
        <f t="shared" si="13"/>
        <v>26890.243902439022</v>
      </c>
    </row>
    <row r="44" spans="2:8" ht="13" x14ac:dyDescent="0.3">
      <c r="B44" s="251" t="s">
        <v>9</v>
      </c>
      <c r="C44" s="252">
        <v>15000</v>
      </c>
      <c r="D44" s="253">
        <f t="shared" si="11"/>
        <v>1447.1720427728069</v>
      </c>
      <c r="E44" s="252">
        <f t="shared" si="10"/>
        <v>15750</v>
      </c>
      <c r="F44" s="253">
        <f t="shared" si="11"/>
        <v>2285.3688029020559</v>
      </c>
      <c r="G44" s="252">
        <f t="shared" si="12"/>
        <v>16537.5</v>
      </c>
      <c r="H44" s="253">
        <f t="shared" si="13"/>
        <v>2689.0243902439024</v>
      </c>
    </row>
    <row r="45" spans="2:8" ht="13" x14ac:dyDescent="0.3">
      <c r="B45" s="236"/>
      <c r="C45" s="252"/>
      <c r="D45" s="253"/>
      <c r="E45" s="252"/>
      <c r="F45" s="253"/>
      <c r="G45" s="252"/>
      <c r="H45" s="253"/>
    </row>
    <row r="46" spans="2:8" ht="14" x14ac:dyDescent="0.3">
      <c r="B46" s="254" t="s">
        <v>243</v>
      </c>
      <c r="C46" s="255">
        <f>SUM(C38:C45)</f>
        <v>835000</v>
      </c>
      <c r="D46" s="255">
        <f t="shared" ref="D46:H46" si="14">SUM(D38:D45)</f>
        <v>80559.243714352924</v>
      </c>
      <c r="E46" s="255">
        <f t="shared" si="14"/>
        <v>871350</v>
      </c>
      <c r="F46" s="255">
        <f t="shared" si="14"/>
        <v>126435.30834340992</v>
      </c>
      <c r="G46" s="255">
        <f t="shared" si="14"/>
        <v>909301.5</v>
      </c>
      <c r="H46" s="256">
        <f t="shared" si="14"/>
        <v>147853.90243902439</v>
      </c>
    </row>
    <row r="47" spans="2:8" ht="24.75" customHeight="1" x14ac:dyDescent="0.25"/>
    <row r="48" spans="2:8" ht="15" customHeight="1" x14ac:dyDescent="0.25">
      <c r="B48" s="386" t="s">
        <v>253</v>
      </c>
      <c r="C48" s="244" t="s">
        <v>254</v>
      </c>
      <c r="D48" s="257">
        <f>+D27</f>
        <v>0</v>
      </c>
      <c r="E48" s="244" t="s">
        <v>248</v>
      </c>
      <c r="F48" s="257">
        <f>+I27</f>
        <v>0.15719467956469166</v>
      </c>
      <c r="G48" s="244" t="s">
        <v>249</v>
      </c>
      <c r="H48" s="257">
        <f>+K27</f>
        <v>0.22764227642276422</v>
      </c>
    </row>
    <row r="49" spans="2:8" ht="18.75" customHeight="1" x14ac:dyDescent="0.25">
      <c r="B49" s="387"/>
      <c r="C49" s="246" t="s">
        <v>250</v>
      </c>
      <c r="D49" s="258" t="s">
        <v>251</v>
      </c>
      <c r="E49" s="246" t="s">
        <v>250</v>
      </c>
      <c r="F49" s="258" t="s">
        <v>251</v>
      </c>
      <c r="G49" s="246" t="s">
        <v>250</v>
      </c>
      <c r="H49" s="258" t="s">
        <v>251</v>
      </c>
    </row>
    <row r="50" spans="2:8" ht="13" x14ac:dyDescent="0.3">
      <c r="B50" s="248" t="s">
        <v>252</v>
      </c>
      <c r="C50" s="249">
        <v>540000</v>
      </c>
      <c r="D50" s="259">
        <f>+C50*D$48</f>
        <v>0</v>
      </c>
      <c r="E50" s="249">
        <f>+C50*1.04</f>
        <v>561600</v>
      </c>
      <c r="F50" s="259">
        <f>+E50*F$48</f>
        <v>88280.532043530839</v>
      </c>
      <c r="G50" s="249">
        <f>+E50*1.04</f>
        <v>584064</v>
      </c>
      <c r="H50" s="259">
        <f>+G50*H$48</f>
        <v>132957.65853658537</v>
      </c>
    </row>
    <row r="51" spans="2:8" ht="13" x14ac:dyDescent="0.3">
      <c r="B51" s="251" t="s">
        <v>4</v>
      </c>
      <c r="C51" s="252">
        <v>10000</v>
      </c>
      <c r="D51" s="260">
        <f>+C51*D$48</f>
        <v>0</v>
      </c>
      <c r="E51" s="252">
        <f t="shared" ref="E51:E56" si="15">+C51*1.05</f>
        <v>10500</v>
      </c>
      <c r="F51" s="260">
        <f>+E51*F$48</f>
        <v>1650.5441354292625</v>
      </c>
      <c r="G51" s="252">
        <f>+E51*1.05</f>
        <v>11025</v>
      </c>
      <c r="H51" s="260">
        <f>+G51*H$48</f>
        <v>2509.7560975609754</v>
      </c>
    </row>
    <row r="52" spans="2:8" ht="13" x14ac:dyDescent="0.3">
      <c r="B52" s="251" t="s">
        <v>5</v>
      </c>
      <c r="C52" s="252">
        <v>30000</v>
      </c>
      <c r="D52" s="260">
        <f t="shared" ref="D52:F56" si="16">+C52*D$48</f>
        <v>0</v>
      </c>
      <c r="E52" s="252">
        <f t="shared" si="15"/>
        <v>31500</v>
      </c>
      <c r="F52" s="260">
        <f t="shared" si="16"/>
        <v>4951.6324062877875</v>
      </c>
      <c r="G52" s="252">
        <f t="shared" ref="G52:G56" si="17">+E52*1.05</f>
        <v>33075</v>
      </c>
      <c r="H52" s="260">
        <f t="shared" ref="H52:H56" si="18">+G52*H$48</f>
        <v>7529.2682926829266</v>
      </c>
    </row>
    <row r="53" spans="2:8" ht="13" x14ac:dyDescent="0.3">
      <c r="B53" s="251" t="s">
        <v>6</v>
      </c>
      <c r="C53" s="252">
        <v>35000</v>
      </c>
      <c r="D53" s="260">
        <f t="shared" si="16"/>
        <v>0</v>
      </c>
      <c r="E53" s="252">
        <f t="shared" si="15"/>
        <v>36750</v>
      </c>
      <c r="F53" s="260">
        <f t="shared" si="16"/>
        <v>5776.9044740024183</v>
      </c>
      <c r="G53" s="252">
        <f t="shared" si="17"/>
        <v>38587.5</v>
      </c>
      <c r="H53" s="260">
        <f t="shared" si="18"/>
        <v>8784.1463414634145</v>
      </c>
    </row>
    <row r="54" spans="2:8" ht="13" x14ac:dyDescent="0.3">
      <c r="B54" s="251" t="s">
        <v>7</v>
      </c>
      <c r="C54" s="252">
        <v>55000</v>
      </c>
      <c r="D54" s="260">
        <f t="shared" si="16"/>
        <v>0</v>
      </c>
      <c r="E54" s="252">
        <f t="shared" si="15"/>
        <v>57750</v>
      </c>
      <c r="F54" s="260">
        <f t="shared" si="16"/>
        <v>9077.9927448609433</v>
      </c>
      <c r="G54" s="252">
        <f t="shared" si="17"/>
        <v>60637.5</v>
      </c>
      <c r="H54" s="260">
        <f t="shared" si="18"/>
        <v>13803.658536585364</v>
      </c>
    </row>
    <row r="55" spans="2:8" ht="13" x14ac:dyDescent="0.3">
      <c r="B55" s="251" t="s">
        <v>8</v>
      </c>
      <c r="C55" s="252">
        <v>150000</v>
      </c>
      <c r="D55" s="260">
        <f t="shared" si="16"/>
        <v>0</v>
      </c>
      <c r="E55" s="252">
        <f t="shared" si="15"/>
        <v>157500</v>
      </c>
      <c r="F55" s="260">
        <f t="shared" si="16"/>
        <v>24758.162031438937</v>
      </c>
      <c r="G55" s="252">
        <f t="shared" si="17"/>
        <v>165375</v>
      </c>
      <c r="H55" s="260">
        <f t="shared" si="18"/>
        <v>37646.341463414632</v>
      </c>
    </row>
    <row r="56" spans="2:8" ht="13" x14ac:dyDescent="0.3">
      <c r="B56" s="251" t="s">
        <v>9</v>
      </c>
      <c r="C56" s="252">
        <v>15000</v>
      </c>
      <c r="D56" s="260">
        <f t="shared" si="16"/>
        <v>0</v>
      </c>
      <c r="E56" s="252">
        <f t="shared" si="15"/>
        <v>15750</v>
      </c>
      <c r="F56" s="260">
        <f t="shared" si="16"/>
        <v>2475.8162031438937</v>
      </c>
      <c r="G56" s="252">
        <f t="shared" si="17"/>
        <v>16537.5</v>
      </c>
      <c r="H56" s="260">
        <f t="shared" si="18"/>
        <v>3764.6341463414633</v>
      </c>
    </row>
    <row r="57" spans="2:8" ht="13" x14ac:dyDescent="0.3">
      <c r="B57" s="236"/>
      <c r="C57" s="252"/>
      <c r="D57" s="260"/>
      <c r="E57" s="252"/>
      <c r="F57" s="260"/>
      <c r="G57" s="252"/>
      <c r="H57" s="260"/>
    </row>
    <row r="58" spans="2:8" ht="14" x14ac:dyDescent="0.3">
      <c r="B58" s="254" t="s">
        <v>243</v>
      </c>
      <c r="C58" s="255">
        <f>SUM(C50:C57)</f>
        <v>835000</v>
      </c>
      <c r="D58" s="255">
        <f t="shared" ref="D58:H58" si="19">SUM(D50:D57)</f>
        <v>0</v>
      </c>
      <c r="E58" s="255">
        <f t="shared" si="19"/>
        <v>871350</v>
      </c>
      <c r="F58" s="255">
        <f t="shared" si="19"/>
        <v>136971.58403869404</v>
      </c>
      <c r="G58" s="255">
        <f t="shared" si="19"/>
        <v>909301.5</v>
      </c>
      <c r="H58" s="256">
        <f t="shared" si="19"/>
        <v>206995.46341463414</v>
      </c>
    </row>
  </sheetData>
  <mergeCells count="7">
    <mergeCell ref="B48:B49"/>
    <mergeCell ref="A2:L2"/>
    <mergeCell ref="A4:L4"/>
    <mergeCell ref="C13:D13"/>
    <mergeCell ref="H13:I13"/>
    <mergeCell ref="J13:K13"/>
    <mergeCell ref="B36:B37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4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8"/>
  <sheetViews>
    <sheetView topLeftCell="A27" workbookViewId="0">
      <selection activeCell="B11" sqref="B11:H58"/>
    </sheetView>
  </sheetViews>
  <sheetFormatPr defaultRowHeight="14.5" x14ac:dyDescent="0.35"/>
  <cols>
    <col min="2" max="2" width="41.81640625" customWidth="1"/>
    <col min="3" max="6" width="10.453125" customWidth="1"/>
  </cols>
  <sheetData>
    <row r="2" spans="2:8" ht="15.5" x14ac:dyDescent="0.35">
      <c r="B2" s="298" t="s">
        <v>271</v>
      </c>
      <c r="C2" s="305" t="s">
        <v>272</v>
      </c>
      <c r="D2" s="305" t="s">
        <v>199</v>
      </c>
      <c r="E2" s="305" t="s">
        <v>273</v>
      </c>
    </row>
    <row r="3" spans="2:8" x14ac:dyDescent="0.35">
      <c r="B3" s="300" t="s">
        <v>263</v>
      </c>
      <c r="C3" s="299">
        <v>700</v>
      </c>
      <c r="D3" s="299">
        <f>C58</f>
        <v>2</v>
      </c>
      <c r="E3" s="299">
        <f>C3*D3</f>
        <v>1400</v>
      </c>
    </row>
    <row r="4" spans="2:8" x14ac:dyDescent="0.35">
      <c r="B4" s="300" t="s">
        <v>264</v>
      </c>
      <c r="C4" s="299"/>
      <c r="D4" s="299">
        <f>D58</f>
        <v>0</v>
      </c>
      <c r="E4" s="299">
        <f t="shared" ref="E4:E8" si="0">C4*D4</f>
        <v>0</v>
      </c>
    </row>
    <row r="5" spans="2:8" x14ac:dyDescent="0.35">
      <c r="B5" s="300" t="s">
        <v>265</v>
      </c>
      <c r="C5" s="299"/>
      <c r="D5" s="299">
        <f>E58</f>
        <v>0</v>
      </c>
      <c r="E5" s="299">
        <f t="shared" si="0"/>
        <v>0</v>
      </c>
    </row>
    <row r="6" spans="2:8" x14ac:dyDescent="0.35">
      <c r="B6" s="300" t="s">
        <v>266</v>
      </c>
      <c r="C6" s="299"/>
      <c r="D6" s="299">
        <f>F58</f>
        <v>0</v>
      </c>
      <c r="E6" s="299">
        <f t="shared" si="0"/>
        <v>0</v>
      </c>
    </row>
    <row r="7" spans="2:8" x14ac:dyDescent="0.35">
      <c r="B7" s="300" t="s">
        <v>267</v>
      </c>
      <c r="C7" s="299"/>
      <c r="D7" s="299">
        <f>G58</f>
        <v>0</v>
      </c>
      <c r="E7" s="299">
        <f t="shared" si="0"/>
        <v>0</v>
      </c>
    </row>
    <row r="8" spans="2:8" x14ac:dyDescent="0.35">
      <c r="B8" s="300" t="s">
        <v>268</v>
      </c>
      <c r="C8" s="299"/>
      <c r="D8" s="299">
        <f>H58</f>
        <v>0</v>
      </c>
      <c r="E8" s="299">
        <f t="shared" si="0"/>
        <v>0</v>
      </c>
    </row>
    <row r="11" spans="2:8" ht="29" x14ac:dyDescent="0.35">
      <c r="B11" s="301" t="s">
        <v>262</v>
      </c>
      <c r="C11" s="301" t="s">
        <v>263</v>
      </c>
      <c r="D11" s="301" t="s">
        <v>264</v>
      </c>
      <c r="E11" s="301" t="s">
        <v>265</v>
      </c>
      <c r="F11" s="301" t="s">
        <v>266</v>
      </c>
      <c r="G11" s="301" t="s">
        <v>267</v>
      </c>
      <c r="H11" s="301" t="s">
        <v>268</v>
      </c>
    </row>
    <row r="12" spans="2:8" x14ac:dyDescent="0.35">
      <c r="B12" s="299"/>
      <c r="C12" s="299"/>
      <c r="D12" s="299"/>
      <c r="E12" s="299"/>
      <c r="F12" s="299"/>
      <c r="G12" s="299"/>
      <c r="H12" s="299"/>
    </row>
    <row r="13" spans="2:8" x14ac:dyDescent="0.35">
      <c r="B13" s="302" t="s">
        <v>257</v>
      </c>
      <c r="C13" s="299"/>
      <c r="D13" s="299"/>
      <c r="E13" s="299"/>
      <c r="F13" s="299"/>
      <c r="G13" s="299"/>
      <c r="H13" s="299"/>
    </row>
    <row r="14" spans="2:8" ht="15.5" customHeight="1" x14ac:dyDescent="0.35">
      <c r="B14" s="88" t="s">
        <v>10</v>
      </c>
      <c r="C14" s="299">
        <v>1</v>
      </c>
      <c r="D14" s="299"/>
      <c r="E14" s="299"/>
      <c r="F14" s="299"/>
      <c r="G14" s="299"/>
      <c r="H14" s="299"/>
    </row>
    <row r="15" spans="2:8" ht="15.5" customHeight="1" x14ac:dyDescent="0.35">
      <c r="B15" s="88" t="s">
        <v>13</v>
      </c>
      <c r="C15" s="299"/>
      <c r="D15" s="299"/>
      <c r="E15" s="299"/>
      <c r="F15" s="299"/>
      <c r="G15" s="299"/>
      <c r="H15" s="299"/>
    </row>
    <row r="16" spans="2:8" ht="15.5" customHeight="1" x14ac:dyDescent="0.35">
      <c r="B16" s="88" t="s">
        <v>15</v>
      </c>
      <c r="C16" s="299">
        <v>1</v>
      </c>
      <c r="D16" s="299"/>
      <c r="E16" s="299"/>
      <c r="F16" s="299"/>
      <c r="G16" s="299"/>
      <c r="H16" s="299"/>
    </row>
    <row r="17" spans="2:8" ht="15.5" customHeight="1" x14ac:dyDescent="0.35">
      <c r="B17" s="88" t="s">
        <v>17</v>
      </c>
      <c r="C17" s="299"/>
      <c r="D17" s="299"/>
      <c r="E17" s="299"/>
      <c r="F17" s="299"/>
      <c r="G17" s="299"/>
      <c r="H17" s="299"/>
    </row>
    <row r="18" spans="2:8" ht="15.5" customHeight="1" x14ac:dyDescent="0.35">
      <c r="B18" s="88" t="s">
        <v>20</v>
      </c>
      <c r="C18" s="299"/>
      <c r="D18" s="299"/>
      <c r="E18" s="299"/>
      <c r="F18" s="299"/>
      <c r="G18" s="299"/>
      <c r="H18" s="299"/>
    </row>
    <row r="19" spans="2:8" ht="15.5" customHeight="1" x14ac:dyDescent="0.35">
      <c r="B19" s="303" t="s">
        <v>22</v>
      </c>
      <c r="C19" s="299"/>
      <c r="D19" s="299"/>
      <c r="E19" s="299"/>
      <c r="F19" s="299"/>
      <c r="G19" s="299"/>
      <c r="H19" s="299"/>
    </row>
    <row r="20" spans="2:8" ht="15.5" customHeight="1" x14ac:dyDescent="0.35">
      <c r="B20" s="303"/>
      <c r="C20" s="299"/>
      <c r="D20" s="299"/>
      <c r="E20" s="299"/>
      <c r="F20" s="299"/>
      <c r="G20" s="299"/>
      <c r="H20" s="299"/>
    </row>
    <row r="21" spans="2:8" ht="15.5" customHeight="1" x14ac:dyDescent="0.35">
      <c r="B21" s="302" t="s">
        <v>258</v>
      </c>
      <c r="C21" s="299"/>
      <c r="D21" s="299"/>
      <c r="E21" s="299"/>
      <c r="F21" s="299"/>
      <c r="G21" s="299"/>
      <c r="H21" s="299"/>
    </row>
    <row r="22" spans="2:8" ht="15.5" customHeight="1" x14ac:dyDescent="0.35">
      <c r="B22" s="88" t="s">
        <v>24</v>
      </c>
      <c r="C22" s="299"/>
      <c r="D22" s="299"/>
      <c r="E22" s="299"/>
      <c r="F22" s="299"/>
      <c r="G22" s="299"/>
      <c r="H22" s="299"/>
    </row>
    <row r="23" spans="2:8" ht="15.5" customHeight="1" x14ac:dyDescent="0.35">
      <c r="B23" s="88" t="s">
        <v>20</v>
      </c>
      <c r="C23" s="299"/>
      <c r="D23" s="299"/>
      <c r="E23" s="299"/>
      <c r="F23" s="299"/>
      <c r="G23" s="299"/>
      <c r="H23" s="299"/>
    </row>
    <row r="24" spans="2:8" ht="15.5" customHeight="1" x14ac:dyDescent="0.35">
      <c r="B24" s="88" t="s">
        <v>26</v>
      </c>
      <c r="C24" s="299"/>
      <c r="D24" s="299"/>
      <c r="E24" s="299"/>
      <c r="F24" s="299"/>
      <c r="G24" s="299"/>
      <c r="H24" s="299"/>
    </row>
    <row r="25" spans="2:8" ht="15.5" customHeight="1" x14ac:dyDescent="0.35">
      <c r="B25" s="88" t="s">
        <v>27</v>
      </c>
      <c r="C25" s="299"/>
      <c r="D25" s="299"/>
      <c r="E25" s="299"/>
      <c r="F25" s="299"/>
      <c r="G25" s="299"/>
      <c r="H25" s="299"/>
    </row>
    <row r="26" spans="2:8" ht="15.5" customHeight="1" x14ac:dyDescent="0.35">
      <c r="B26" s="88" t="s">
        <v>28</v>
      </c>
      <c r="C26" s="299"/>
      <c r="D26" s="299"/>
      <c r="E26" s="299"/>
      <c r="F26" s="299"/>
      <c r="G26" s="299"/>
      <c r="H26" s="299"/>
    </row>
    <row r="27" spans="2:8" ht="15.5" customHeight="1" x14ac:dyDescent="0.35">
      <c r="B27" s="88" t="s">
        <v>29</v>
      </c>
      <c r="C27" s="299"/>
      <c r="D27" s="299"/>
      <c r="E27" s="299"/>
      <c r="F27" s="299"/>
      <c r="G27" s="299"/>
      <c r="H27" s="299"/>
    </row>
    <row r="28" spans="2:8" ht="15.5" customHeight="1" x14ac:dyDescent="0.35">
      <c r="B28" s="88"/>
      <c r="C28" s="299"/>
      <c r="D28" s="299"/>
      <c r="E28" s="299"/>
      <c r="F28" s="299"/>
      <c r="G28" s="299"/>
      <c r="H28" s="299"/>
    </row>
    <row r="29" spans="2:8" ht="15.5" customHeight="1" x14ac:dyDescent="0.35">
      <c r="B29" s="302" t="s">
        <v>255</v>
      </c>
      <c r="C29" s="299"/>
      <c r="D29" s="299"/>
      <c r="E29" s="299"/>
      <c r="F29" s="299"/>
      <c r="G29" s="299"/>
      <c r="H29" s="299"/>
    </row>
    <row r="30" spans="2:8" ht="15.5" customHeight="1" x14ac:dyDescent="0.35">
      <c r="B30" s="303" t="s">
        <v>30</v>
      </c>
      <c r="C30" s="299"/>
      <c r="D30" s="299"/>
      <c r="E30" s="299"/>
      <c r="F30" s="299"/>
      <c r="G30" s="299"/>
      <c r="H30" s="299"/>
    </row>
    <row r="31" spans="2:8" ht="15.5" customHeight="1" x14ac:dyDescent="0.35">
      <c r="B31" s="303" t="s">
        <v>31</v>
      </c>
      <c r="C31" s="299"/>
      <c r="D31" s="299"/>
      <c r="E31" s="299"/>
      <c r="F31" s="299"/>
      <c r="G31" s="299"/>
      <c r="H31" s="299"/>
    </row>
    <row r="32" spans="2:8" ht="15.5" customHeight="1" x14ac:dyDescent="0.35">
      <c r="B32" s="303" t="s">
        <v>32</v>
      </c>
      <c r="C32" s="299"/>
      <c r="D32" s="299"/>
      <c r="E32" s="299"/>
      <c r="F32" s="299"/>
      <c r="G32" s="299"/>
      <c r="H32" s="299"/>
    </row>
    <row r="33" spans="2:8" ht="15.5" customHeight="1" x14ac:dyDescent="0.35">
      <c r="B33" s="303" t="s">
        <v>33</v>
      </c>
      <c r="C33" s="299"/>
      <c r="D33" s="299"/>
      <c r="E33" s="299"/>
      <c r="F33" s="299"/>
      <c r="G33" s="299"/>
      <c r="H33" s="299"/>
    </row>
    <row r="34" spans="2:8" ht="15.5" customHeight="1" x14ac:dyDescent="0.35">
      <c r="B34" s="303" t="s">
        <v>34</v>
      </c>
      <c r="C34" s="299"/>
      <c r="D34" s="299"/>
      <c r="E34" s="299"/>
      <c r="F34" s="299"/>
      <c r="G34" s="299"/>
      <c r="H34" s="299"/>
    </row>
    <row r="35" spans="2:8" ht="15.5" customHeight="1" x14ac:dyDescent="0.35">
      <c r="B35" s="303" t="s">
        <v>35</v>
      </c>
      <c r="C35" s="299"/>
      <c r="D35" s="299"/>
      <c r="E35" s="299"/>
      <c r="F35" s="299"/>
      <c r="G35" s="299"/>
      <c r="H35" s="299"/>
    </row>
    <row r="36" spans="2:8" ht="15.5" customHeight="1" x14ac:dyDescent="0.35">
      <c r="B36" s="303" t="s">
        <v>36</v>
      </c>
      <c r="C36" s="299"/>
      <c r="D36" s="299"/>
      <c r="E36" s="299"/>
      <c r="F36" s="299"/>
      <c r="G36" s="299"/>
      <c r="H36" s="299"/>
    </row>
    <row r="37" spans="2:8" ht="15.5" customHeight="1" x14ac:dyDescent="0.35">
      <c r="B37" s="88"/>
      <c r="C37" s="299"/>
      <c r="D37" s="299"/>
      <c r="E37" s="299"/>
      <c r="F37" s="299"/>
      <c r="G37" s="299"/>
      <c r="H37" s="299"/>
    </row>
    <row r="38" spans="2:8" ht="15.5" customHeight="1" x14ac:dyDescent="0.35">
      <c r="B38" s="302" t="s">
        <v>256</v>
      </c>
      <c r="C38" s="299"/>
      <c r="D38" s="299"/>
      <c r="E38" s="299"/>
      <c r="F38" s="299"/>
      <c r="G38" s="299"/>
      <c r="H38" s="299"/>
    </row>
    <row r="39" spans="2:8" ht="15.5" customHeight="1" x14ac:dyDescent="0.35">
      <c r="B39" s="303" t="s">
        <v>37</v>
      </c>
      <c r="C39" s="299"/>
      <c r="D39" s="299"/>
      <c r="E39" s="299"/>
      <c r="F39" s="299"/>
      <c r="G39" s="299"/>
      <c r="H39" s="299"/>
    </row>
    <row r="40" spans="2:8" ht="15.5" customHeight="1" x14ac:dyDescent="0.35">
      <c r="B40" s="303" t="s">
        <v>38</v>
      </c>
      <c r="C40" s="299"/>
      <c r="D40" s="299"/>
      <c r="E40" s="299"/>
      <c r="F40" s="299"/>
      <c r="G40" s="299"/>
      <c r="H40" s="299"/>
    </row>
    <row r="41" spans="2:8" ht="15.5" customHeight="1" x14ac:dyDescent="0.35">
      <c r="B41" s="303" t="s">
        <v>40</v>
      </c>
      <c r="C41" s="299"/>
      <c r="D41" s="299"/>
      <c r="E41" s="299"/>
      <c r="F41" s="299"/>
      <c r="G41" s="299"/>
      <c r="H41" s="299"/>
    </row>
    <row r="42" spans="2:8" ht="15.5" customHeight="1" x14ac:dyDescent="0.35">
      <c r="B42" s="303" t="s">
        <v>41</v>
      </c>
      <c r="C42" s="299"/>
      <c r="D42" s="299"/>
      <c r="E42" s="299"/>
      <c r="F42" s="299"/>
      <c r="G42" s="299"/>
      <c r="H42" s="299"/>
    </row>
    <row r="43" spans="2:8" ht="15.5" customHeight="1" x14ac:dyDescent="0.35">
      <c r="B43" s="303" t="s">
        <v>208</v>
      </c>
      <c r="C43" s="299"/>
      <c r="D43" s="299"/>
      <c r="E43" s="299"/>
      <c r="F43" s="299"/>
      <c r="G43" s="299"/>
      <c r="H43" s="299"/>
    </row>
    <row r="44" spans="2:8" ht="15.5" customHeight="1" x14ac:dyDescent="0.35">
      <c r="B44" s="303" t="s">
        <v>42</v>
      </c>
      <c r="C44" s="299"/>
      <c r="D44" s="299"/>
      <c r="E44" s="299"/>
      <c r="F44" s="299"/>
      <c r="G44" s="299"/>
      <c r="H44" s="299"/>
    </row>
    <row r="45" spans="2:8" ht="15.5" customHeight="1" x14ac:dyDescent="0.35">
      <c r="B45" s="303" t="s">
        <v>43</v>
      </c>
      <c r="C45" s="299"/>
      <c r="D45" s="299"/>
      <c r="E45" s="299"/>
      <c r="F45" s="299"/>
      <c r="G45" s="299"/>
      <c r="H45" s="299"/>
    </row>
    <row r="46" spans="2:8" ht="15.5" customHeight="1" x14ac:dyDescent="0.35">
      <c r="B46" s="303" t="s">
        <v>44</v>
      </c>
      <c r="C46" s="299"/>
      <c r="D46" s="299"/>
      <c r="E46" s="299"/>
      <c r="F46" s="299"/>
      <c r="G46" s="299"/>
      <c r="H46" s="299"/>
    </row>
    <row r="47" spans="2:8" ht="15.5" customHeight="1" x14ac:dyDescent="0.35">
      <c r="B47" s="303" t="s">
        <v>44</v>
      </c>
      <c r="C47" s="299"/>
      <c r="D47" s="299"/>
      <c r="E47" s="299"/>
      <c r="F47" s="299"/>
      <c r="G47" s="299"/>
      <c r="H47" s="299"/>
    </row>
    <row r="48" spans="2:8" ht="15.5" customHeight="1" x14ac:dyDescent="0.35">
      <c r="B48" s="303" t="s">
        <v>44</v>
      </c>
      <c r="C48" s="299"/>
      <c r="D48" s="299"/>
      <c r="E48" s="299"/>
      <c r="F48" s="299"/>
      <c r="G48" s="299"/>
      <c r="H48" s="299"/>
    </row>
    <row r="49" spans="2:8" ht="15.5" customHeight="1" x14ac:dyDescent="0.35">
      <c r="B49" s="304" t="s">
        <v>45</v>
      </c>
      <c r="C49" s="299"/>
      <c r="D49" s="299"/>
      <c r="E49" s="299"/>
      <c r="F49" s="299"/>
      <c r="G49" s="299"/>
      <c r="H49" s="299"/>
    </row>
    <row r="50" spans="2:8" ht="15.5" customHeight="1" x14ac:dyDescent="0.35">
      <c r="B50" s="303"/>
      <c r="C50" s="299"/>
      <c r="D50" s="299"/>
      <c r="E50" s="299"/>
      <c r="F50" s="299"/>
      <c r="G50" s="299"/>
      <c r="H50" s="299"/>
    </row>
    <row r="51" spans="2:8" ht="15.5" customHeight="1" x14ac:dyDescent="0.35">
      <c r="B51" s="303" t="s">
        <v>47</v>
      </c>
      <c r="C51" s="299"/>
      <c r="D51" s="299"/>
      <c r="E51" s="299"/>
      <c r="F51" s="299"/>
      <c r="G51" s="299"/>
      <c r="H51" s="299"/>
    </row>
    <row r="52" spans="2:8" ht="15.5" customHeight="1" x14ac:dyDescent="0.35">
      <c r="B52" s="303" t="s">
        <v>48</v>
      </c>
      <c r="C52" s="299"/>
      <c r="D52" s="299"/>
      <c r="E52" s="299"/>
      <c r="F52" s="299"/>
      <c r="G52" s="299"/>
      <c r="H52" s="299"/>
    </row>
    <row r="53" spans="2:8" ht="15.5" customHeight="1" x14ac:dyDescent="0.35">
      <c r="B53" s="303" t="s">
        <v>49</v>
      </c>
      <c r="C53" s="299"/>
      <c r="D53" s="299"/>
      <c r="E53" s="299"/>
      <c r="F53" s="299"/>
      <c r="G53" s="299"/>
      <c r="H53" s="299"/>
    </row>
    <row r="54" spans="2:8" ht="15.5" customHeight="1" x14ac:dyDescent="0.35">
      <c r="B54" s="303" t="s">
        <v>50</v>
      </c>
      <c r="C54" s="299"/>
      <c r="D54" s="299"/>
      <c r="E54" s="299"/>
      <c r="F54" s="299"/>
      <c r="G54" s="299"/>
      <c r="H54" s="299"/>
    </row>
    <row r="55" spans="2:8" ht="15.5" customHeight="1" x14ac:dyDescent="0.35">
      <c r="B55" s="303" t="s">
        <v>51</v>
      </c>
      <c r="C55" s="299"/>
      <c r="D55" s="299"/>
      <c r="E55" s="299"/>
      <c r="F55" s="299"/>
      <c r="G55" s="299"/>
      <c r="H55" s="299"/>
    </row>
    <row r="56" spans="2:8" ht="15.5" customHeight="1" x14ac:dyDescent="0.35">
      <c r="B56" s="303" t="s">
        <v>52</v>
      </c>
      <c r="C56" s="299"/>
      <c r="D56" s="299"/>
      <c r="E56" s="299"/>
      <c r="F56" s="299"/>
      <c r="G56" s="299"/>
      <c r="H56" s="299"/>
    </row>
    <row r="57" spans="2:8" ht="15.5" customHeight="1" thickBot="1" x14ac:dyDescent="0.4">
      <c r="B57" s="307" t="s">
        <v>53</v>
      </c>
      <c r="C57" s="308"/>
      <c r="D57" s="308"/>
      <c r="E57" s="308"/>
      <c r="F57" s="308"/>
      <c r="G57" s="308"/>
      <c r="H57" s="308"/>
    </row>
    <row r="58" spans="2:8" ht="15" thickBot="1" x14ac:dyDescent="0.4">
      <c r="B58" s="309" t="s">
        <v>274</v>
      </c>
      <c r="C58" s="310">
        <f>SUM(C12:C57)</f>
        <v>2</v>
      </c>
      <c r="D58" s="310">
        <f t="shared" ref="D58:H58" si="1">SUM(D12:D57)</f>
        <v>0</v>
      </c>
      <c r="E58" s="310">
        <f t="shared" si="1"/>
        <v>0</v>
      </c>
      <c r="F58" s="310">
        <f t="shared" si="1"/>
        <v>0</v>
      </c>
      <c r="G58" s="310">
        <f t="shared" si="1"/>
        <v>0</v>
      </c>
      <c r="H58" s="310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5"/>
  <sheetViews>
    <sheetView workbookViewId="0">
      <selection activeCell="B26" sqref="B26"/>
    </sheetView>
  </sheetViews>
  <sheetFormatPr defaultRowHeight="14.5" x14ac:dyDescent="0.35"/>
  <cols>
    <col min="2" max="2" width="51.1796875" customWidth="1"/>
    <col min="9" max="9" width="14.08984375" customWidth="1"/>
    <col min="11" max="11" width="10.7265625" customWidth="1"/>
  </cols>
  <sheetData>
    <row r="3" spans="2:12" ht="44.5" x14ac:dyDescent="0.45">
      <c r="B3" s="316" t="s">
        <v>275</v>
      </c>
      <c r="C3" s="301" t="s">
        <v>289</v>
      </c>
      <c r="I3" s="301" t="s">
        <v>281</v>
      </c>
      <c r="J3" s="301" t="s">
        <v>282</v>
      </c>
      <c r="K3" s="301" t="s">
        <v>283</v>
      </c>
      <c r="L3" s="301" t="s">
        <v>284</v>
      </c>
    </row>
    <row r="4" spans="2:12" x14ac:dyDescent="0.35">
      <c r="B4" s="299"/>
      <c r="C4" s="299"/>
      <c r="I4" s="299" t="s">
        <v>276</v>
      </c>
      <c r="J4" s="299"/>
      <c r="K4" s="299"/>
      <c r="L4" s="299"/>
    </row>
    <row r="5" spans="2:12" ht="15.5" x14ac:dyDescent="0.35">
      <c r="B5" s="315" t="s">
        <v>287</v>
      </c>
      <c r="C5" s="299"/>
      <c r="I5" s="299" t="s">
        <v>277</v>
      </c>
      <c r="J5" s="299"/>
      <c r="K5" s="299"/>
      <c r="L5" s="299"/>
    </row>
    <row r="6" spans="2:12" x14ac:dyDescent="0.35">
      <c r="B6" s="299" t="s">
        <v>285</v>
      </c>
      <c r="C6" s="299"/>
      <c r="I6" s="299" t="s">
        <v>278</v>
      </c>
      <c r="J6" s="299"/>
      <c r="K6" s="299"/>
      <c r="L6" s="299"/>
    </row>
    <row r="7" spans="2:12" x14ac:dyDescent="0.35">
      <c r="B7" s="299" t="s">
        <v>286</v>
      </c>
      <c r="C7" s="299"/>
      <c r="I7" s="299" t="s">
        <v>280</v>
      </c>
      <c r="J7" s="299"/>
      <c r="K7" s="299"/>
      <c r="L7" s="299"/>
    </row>
    <row r="8" spans="2:12" ht="29" x14ac:dyDescent="0.35">
      <c r="B8" s="313" t="s">
        <v>290</v>
      </c>
      <c r="C8" s="299"/>
      <c r="I8" s="299" t="s">
        <v>279</v>
      </c>
      <c r="J8" s="299"/>
      <c r="K8" s="299"/>
      <c r="L8" s="299"/>
    </row>
    <row r="9" spans="2:12" x14ac:dyDescent="0.35">
      <c r="B9" s="313" t="s">
        <v>293</v>
      </c>
      <c r="C9" s="299"/>
      <c r="I9" s="306" t="s">
        <v>244</v>
      </c>
      <c r="J9" s="299"/>
      <c r="K9" s="299"/>
      <c r="L9" s="312">
        <f>SUM(L4:L8)</f>
        <v>0</v>
      </c>
    </row>
    <row r="10" spans="2:12" x14ac:dyDescent="0.35">
      <c r="B10" s="299" t="s">
        <v>292</v>
      </c>
      <c r="C10" s="299"/>
    </row>
    <row r="11" spans="2:12" x14ac:dyDescent="0.35">
      <c r="B11" s="299" t="s">
        <v>291</v>
      </c>
      <c r="C11" s="299"/>
    </row>
    <row r="12" spans="2:12" x14ac:dyDescent="0.35">
      <c r="B12" s="314" t="s">
        <v>294</v>
      </c>
      <c r="C12" s="305">
        <f>SUM(C6:C11)</f>
        <v>0</v>
      </c>
    </row>
    <row r="14" spans="2:12" ht="29" x14ac:dyDescent="0.35">
      <c r="B14" s="315" t="s">
        <v>288</v>
      </c>
      <c r="C14" s="301" t="s">
        <v>289</v>
      </c>
    </row>
    <row r="15" spans="2:12" x14ac:dyDescent="0.35">
      <c r="B15" s="299" t="s">
        <v>285</v>
      </c>
      <c r="C15" s="299"/>
    </row>
    <row r="16" spans="2:12" x14ac:dyDescent="0.35">
      <c r="B16" s="299" t="s">
        <v>286</v>
      </c>
      <c r="C16" s="299"/>
    </row>
    <row r="17" spans="2:3" ht="29" x14ac:dyDescent="0.35">
      <c r="B17" s="313" t="s">
        <v>290</v>
      </c>
      <c r="C17" s="299"/>
    </row>
    <row r="18" spans="2:3" x14ac:dyDescent="0.35">
      <c r="B18" s="313" t="s">
        <v>293</v>
      </c>
      <c r="C18" s="299"/>
    </row>
    <row r="19" spans="2:3" x14ac:dyDescent="0.35">
      <c r="B19" s="299" t="s">
        <v>292</v>
      </c>
      <c r="C19" s="299"/>
    </row>
    <row r="20" spans="2:3" x14ac:dyDescent="0.35">
      <c r="B20" s="299" t="s">
        <v>291</v>
      </c>
      <c r="C20" s="299"/>
    </row>
    <row r="21" spans="2:3" x14ac:dyDescent="0.35">
      <c r="B21" s="314" t="s">
        <v>294</v>
      </c>
      <c r="C21" s="305">
        <f>SUM(C15:C20)</f>
        <v>0</v>
      </c>
    </row>
    <row r="25" spans="2:3" ht="18.5" x14ac:dyDescent="0.45">
      <c r="B25" s="317" t="s">
        <v>295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75"/>
  <sheetViews>
    <sheetView topLeftCell="A3" workbookViewId="0">
      <selection activeCell="G13" sqref="G13"/>
    </sheetView>
  </sheetViews>
  <sheetFormatPr defaultRowHeight="14.5" x14ac:dyDescent="0.35"/>
  <cols>
    <col min="2" max="2" width="42.7265625" customWidth="1"/>
    <col min="5" max="5" width="10.08984375" customWidth="1"/>
    <col min="9" max="9" width="10.08984375" style="322" bestFit="1" customWidth="1"/>
  </cols>
  <sheetData>
    <row r="2" spans="1:18" x14ac:dyDescent="0.35">
      <c r="A2" s="336" t="s">
        <v>305</v>
      </c>
      <c r="B2" s="327"/>
      <c r="C2" s="327"/>
    </row>
    <row r="3" spans="1:18" x14ac:dyDescent="0.35">
      <c r="A3" s="326"/>
      <c r="B3" s="327"/>
      <c r="C3" s="327"/>
    </row>
    <row r="4" spans="1:18" ht="29" x14ac:dyDescent="0.35">
      <c r="B4" s="328" t="s">
        <v>306</v>
      </c>
      <c r="C4" s="328" t="s">
        <v>307</v>
      </c>
      <c r="D4" s="329" t="s">
        <v>89</v>
      </c>
      <c r="E4" s="341" t="s">
        <v>319</v>
      </c>
      <c r="F4" s="341" t="s">
        <v>325</v>
      </c>
      <c r="G4" s="341" t="s">
        <v>278</v>
      </c>
      <c r="H4" s="341" t="s">
        <v>244</v>
      </c>
    </row>
    <row r="5" spans="1:18" x14ac:dyDescent="0.35">
      <c r="B5" s="318" t="s">
        <v>308</v>
      </c>
      <c r="C5" s="318" t="s">
        <v>11</v>
      </c>
      <c r="D5" s="330">
        <f>868*1.35</f>
        <v>1171.8000000000002</v>
      </c>
      <c r="E5" s="299"/>
      <c r="F5" s="299"/>
      <c r="G5" s="299"/>
      <c r="H5" s="342">
        <f>SUM(D5:G5)</f>
        <v>1171.8000000000002</v>
      </c>
    </row>
    <row r="6" spans="1:18" x14ac:dyDescent="0.35">
      <c r="B6" s="318" t="s">
        <v>309</v>
      </c>
      <c r="C6" s="318" t="s">
        <v>14</v>
      </c>
      <c r="D6" s="330">
        <v>450</v>
      </c>
      <c r="E6" s="299"/>
      <c r="F6" s="299"/>
      <c r="G6" s="299"/>
      <c r="H6" s="342">
        <f t="shared" ref="H6:H12" si="0">SUM(D6:G6)</f>
        <v>450</v>
      </c>
    </row>
    <row r="7" spans="1:18" x14ac:dyDescent="0.35">
      <c r="B7" s="318" t="s">
        <v>310</v>
      </c>
      <c r="C7" s="318" t="s">
        <v>311</v>
      </c>
      <c r="D7" s="330">
        <f>1044/1.15</f>
        <v>907.82608695652186</v>
      </c>
      <c r="E7" s="299"/>
      <c r="F7" s="299"/>
      <c r="G7" s="299"/>
      <c r="H7" s="342">
        <f t="shared" si="0"/>
        <v>907.82608695652186</v>
      </c>
    </row>
    <row r="8" spans="1:18" x14ac:dyDescent="0.35">
      <c r="B8" s="318" t="s">
        <v>17</v>
      </c>
      <c r="C8" s="318" t="s">
        <v>18</v>
      </c>
      <c r="D8" s="330">
        <v>0</v>
      </c>
      <c r="E8" s="299"/>
      <c r="F8" s="299"/>
      <c r="G8" s="299"/>
      <c r="H8" s="342">
        <f t="shared" si="0"/>
        <v>0</v>
      </c>
    </row>
    <row r="9" spans="1:18" x14ac:dyDescent="0.35">
      <c r="B9" s="318" t="s">
        <v>312</v>
      </c>
      <c r="C9" s="318" t="s">
        <v>313</v>
      </c>
      <c r="D9" s="330">
        <f>1500/1.15</f>
        <v>1304.3478260869567</v>
      </c>
      <c r="E9" s="299"/>
      <c r="F9" s="299"/>
      <c r="G9" s="299"/>
      <c r="H9" s="342">
        <f t="shared" si="0"/>
        <v>1304.3478260869567</v>
      </c>
    </row>
    <row r="10" spans="1:18" x14ac:dyDescent="0.35">
      <c r="B10" s="318" t="s">
        <v>314</v>
      </c>
      <c r="C10" s="318" t="s">
        <v>315</v>
      </c>
      <c r="D10" s="330">
        <v>1500</v>
      </c>
      <c r="E10" s="299"/>
      <c r="F10" s="299"/>
      <c r="G10" s="299"/>
      <c r="H10" s="342">
        <f t="shared" si="0"/>
        <v>1500</v>
      </c>
      <c r="K10" s="337" t="s">
        <v>320</v>
      </c>
      <c r="L10" s="327"/>
      <c r="M10" s="327"/>
      <c r="N10" s="327"/>
      <c r="O10" s="327"/>
    </row>
    <row r="11" spans="1:18" x14ac:dyDescent="0.35">
      <c r="B11" s="331" t="s">
        <v>17</v>
      </c>
      <c r="C11" s="331" t="s">
        <v>316</v>
      </c>
      <c r="D11" s="330">
        <f>1235/1.15</f>
        <v>1073.913043478261</v>
      </c>
      <c r="E11" s="299"/>
      <c r="F11" s="299"/>
      <c r="G11" s="299"/>
      <c r="H11" s="342">
        <f t="shared" si="0"/>
        <v>1073.913043478261</v>
      </c>
      <c r="K11" s="327" t="s">
        <v>321</v>
      </c>
      <c r="L11" s="327"/>
      <c r="M11" s="327"/>
      <c r="N11" s="327"/>
      <c r="O11" s="327"/>
    </row>
    <row r="12" spans="1:18" x14ac:dyDescent="0.35">
      <c r="B12" s="332" t="s">
        <v>317</v>
      </c>
      <c r="C12" s="331"/>
      <c r="D12" s="330">
        <v>6000</v>
      </c>
      <c r="E12" s="299"/>
      <c r="F12" s="299"/>
      <c r="G12" s="299"/>
      <c r="H12" s="342">
        <f t="shared" si="0"/>
        <v>6000</v>
      </c>
      <c r="K12" s="338" t="s">
        <v>269</v>
      </c>
      <c r="L12" s="338"/>
      <c r="M12" s="327" t="s">
        <v>322</v>
      </c>
      <c r="N12" s="327"/>
      <c r="O12" s="327"/>
    </row>
    <row r="13" spans="1:18" x14ac:dyDescent="0.35">
      <c r="B13" s="333"/>
      <c r="C13" s="331"/>
      <c r="D13" s="334">
        <f>SUM(D5:D12)</f>
        <v>12407.886956521739</v>
      </c>
      <c r="E13" s="334">
        <f t="shared" ref="E13:H13" si="1">SUM(E5:E12)</f>
        <v>0</v>
      </c>
      <c r="F13" s="334">
        <f t="shared" si="1"/>
        <v>0</v>
      </c>
      <c r="G13" s="334">
        <f t="shared" si="1"/>
        <v>0</v>
      </c>
      <c r="H13" s="334">
        <f t="shared" si="1"/>
        <v>12407.886956521739</v>
      </c>
      <c r="K13" s="338" t="s">
        <v>323</v>
      </c>
      <c r="L13" s="338"/>
      <c r="M13" s="327" t="s">
        <v>322</v>
      </c>
      <c r="N13" s="327"/>
      <c r="O13" s="327"/>
    </row>
    <row r="14" spans="1:18" x14ac:dyDescent="0.35">
      <c r="K14" s="327"/>
      <c r="L14" s="327"/>
      <c r="M14" s="327"/>
      <c r="N14" s="327"/>
      <c r="O14" s="327"/>
    </row>
    <row r="15" spans="1:18" ht="15.5" x14ac:dyDescent="0.35">
      <c r="A15" s="335" t="s">
        <v>318</v>
      </c>
      <c r="I15" s="322">
        <v>14500</v>
      </c>
      <c r="K15" s="327"/>
      <c r="L15" s="327"/>
      <c r="M15" s="327"/>
      <c r="N15" s="327"/>
      <c r="O15" s="327"/>
    </row>
    <row r="16" spans="1:18" s="311" customFormat="1" ht="26.5" x14ac:dyDescent="0.35">
      <c r="B16" s="301" t="s">
        <v>303</v>
      </c>
      <c r="C16" s="320" t="s">
        <v>296</v>
      </c>
      <c r="D16" s="320" t="s">
        <v>304</v>
      </c>
      <c r="E16" s="321" t="s">
        <v>297</v>
      </c>
      <c r="F16" s="320" t="s">
        <v>298</v>
      </c>
      <c r="G16" s="320" t="s">
        <v>272</v>
      </c>
      <c r="H16" s="320" t="s">
        <v>302</v>
      </c>
      <c r="I16" s="323" t="s">
        <v>299</v>
      </c>
      <c r="K16" s="319" t="s">
        <v>324</v>
      </c>
      <c r="L16" s="319" t="s">
        <v>142</v>
      </c>
      <c r="M16" s="319" t="s">
        <v>278</v>
      </c>
      <c r="N16" s="319" t="s">
        <v>302</v>
      </c>
      <c r="O16" s="319" t="s">
        <v>299</v>
      </c>
      <c r="P16"/>
      <c r="Q16"/>
      <c r="R16"/>
    </row>
    <row r="17" spans="2:18" ht="15" customHeight="1" x14ac:dyDescent="0.35">
      <c r="B17" s="299"/>
      <c r="C17" s="299"/>
      <c r="D17" s="299"/>
      <c r="E17" s="299"/>
      <c r="F17" s="299"/>
      <c r="G17" s="299"/>
      <c r="H17" s="299"/>
      <c r="I17" s="324"/>
      <c r="K17" s="299"/>
      <c r="L17" s="299"/>
      <c r="M17" s="299"/>
      <c r="N17" s="299"/>
      <c r="O17" s="339"/>
      <c r="P17" s="311"/>
      <c r="Q17" s="311"/>
      <c r="R17" s="311"/>
    </row>
    <row r="18" spans="2:18" ht="15" customHeight="1" x14ac:dyDescent="0.35">
      <c r="B18" s="302" t="s">
        <v>257</v>
      </c>
      <c r="C18" s="299"/>
      <c r="D18" s="299"/>
      <c r="E18" s="299"/>
      <c r="F18" s="299"/>
      <c r="G18" s="299"/>
      <c r="H18" s="299"/>
      <c r="I18" s="324"/>
      <c r="K18" s="318"/>
      <c r="L18" s="318"/>
      <c r="M18" s="318"/>
      <c r="N18" s="318"/>
      <c r="O18" s="339"/>
    </row>
    <row r="19" spans="2:18" ht="15" customHeight="1" x14ac:dyDescent="0.35">
      <c r="B19" s="88" t="s">
        <v>10</v>
      </c>
      <c r="C19" s="299" t="s">
        <v>300</v>
      </c>
      <c r="D19" s="299" t="s">
        <v>301</v>
      </c>
      <c r="E19" s="299">
        <v>1</v>
      </c>
      <c r="F19" s="299">
        <v>4</v>
      </c>
      <c r="G19" s="299">
        <v>3000000</v>
      </c>
      <c r="H19" s="299">
        <f>F19*G19</f>
        <v>12000000</v>
      </c>
      <c r="I19" s="324">
        <f t="shared" ref="I19:I62" si="2">H19/$I$15</f>
        <v>827.58620689655174</v>
      </c>
      <c r="K19" s="318">
        <v>1</v>
      </c>
      <c r="L19" s="318">
        <f>250000*K19</f>
        <v>250000</v>
      </c>
      <c r="M19" s="318">
        <f>500000*K19</f>
        <v>500000</v>
      </c>
      <c r="N19" s="318">
        <f>SUM(L19:M19)</f>
        <v>750000</v>
      </c>
      <c r="O19" s="339">
        <f t="shared" ref="O19:O62" si="3">N19/$I$15</f>
        <v>51.724137931034484</v>
      </c>
    </row>
    <row r="20" spans="2:18" ht="15" customHeight="1" x14ac:dyDescent="0.35">
      <c r="B20" s="88" t="s">
        <v>13</v>
      </c>
      <c r="C20" s="299"/>
      <c r="D20" s="299"/>
      <c r="E20" s="299"/>
      <c r="F20" s="299"/>
      <c r="G20" s="299"/>
      <c r="H20" s="299"/>
      <c r="I20" s="324">
        <f t="shared" si="2"/>
        <v>0</v>
      </c>
      <c r="K20" s="318"/>
      <c r="L20" s="318">
        <f t="shared" ref="L20:L62" si="4">250000*K20</f>
        <v>0</v>
      </c>
      <c r="M20" s="318">
        <f t="shared" ref="M20:M62" si="5">500000*K20</f>
        <v>0</v>
      </c>
      <c r="N20" s="318">
        <f t="shared" ref="N20:N62" si="6">SUM(L20:M20)</f>
        <v>0</v>
      </c>
      <c r="O20" s="339">
        <f t="shared" si="3"/>
        <v>0</v>
      </c>
    </row>
    <row r="21" spans="2:18" ht="15" customHeight="1" x14ac:dyDescent="0.35">
      <c r="B21" s="88" t="s">
        <v>15</v>
      </c>
      <c r="C21" s="299"/>
      <c r="D21" s="299"/>
      <c r="E21" s="299"/>
      <c r="F21" s="299"/>
      <c r="G21" s="299"/>
      <c r="H21" s="299"/>
      <c r="I21" s="324">
        <f t="shared" si="2"/>
        <v>0</v>
      </c>
      <c r="K21" s="318"/>
      <c r="L21" s="318">
        <f t="shared" si="4"/>
        <v>0</v>
      </c>
      <c r="M21" s="318">
        <f t="shared" si="5"/>
        <v>0</v>
      </c>
      <c r="N21" s="318">
        <f t="shared" si="6"/>
        <v>0</v>
      </c>
      <c r="O21" s="339">
        <f t="shared" si="3"/>
        <v>0</v>
      </c>
    </row>
    <row r="22" spans="2:18" ht="15" customHeight="1" x14ac:dyDescent="0.35">
      <c r="B22" s="88" t="s">
        <v>17</v>
      </c>
      <c r="C22" s="299"/>
      <c r="D22" s="299"/>
      <c r="E22" s="299"/>
      <c r="F22" s="299"/>
      <c r="G22" s="299"/>
      <c r="H22" s="299"/>
      <c r="I22" s="324">
        <f t="shared" si="2"/>
        <v>0</v>
      </c>
      <c r="K22" s="318"/>
      <c r="L22" s="318">
        <f t="shared" si="4"/>
        <v>0</v>
      </c>
      <c r="M22" s="318">
        <f t="shared" si="5"/>
        <v>0</v>
      </c>
      <c r="N22" s="318">
        <f t="shared" si="6"/>
        <v>0</v>
      </c>
      <c r="O22" s="339">
        <f t="shared" si="3"/>
        <v>0</v>
      </c>
    </row>
    <row r="23" spans="2:18" ht="15" customHeight="1" x14ac:dyDescent="0.35">
      <c r="B23" s="88" t="s">
        <v>20</v>
      </c>
      <c r="C23" s="299"/>
      <c r="D23" s="299"/>
      <c r="E23" s="299"/>
      <c r="F23" s="299"/>
      <c r="G23" s="299"/>
      <c r="H23" s="299"/>
      <c r="I23" s="324">
        <f t="shared" si="2"/>
        <v>0</v>
      </c>
      <c r="K23" s="318"/>
      <c r="L23" s="318">
        <f t="shared" si="4"/>
        <v>0</v>
      </c>
      <c r="M23" s="318">
        <f t="shared" si="5"/>
        <v>0</v>
      </c>
      <c r="N23" s="318">
        <f t="shared" si="6"/>
        <v>0</v>
      </c>
      <c r="O23" s="339">
        <f t="shared" si="3"/>
        <v>0</v>
      </c>
    </row>
    <row r="24" spans="2:18" ht="15" customHeight="1" x14ac:dyDescent="0.35">
      <c r="B24" s="303" t="s">
        <v>22</v>
      </c>
      <c r="C24" s="299"/>
      <c r="D24" s="299"/>
      <c r="E24" s="299"/>
      <c r="F24" s="299"/>
      <c r="G24" s="299"/>
      <c r="H24" s="299"/>
      <c r="I24" s="324">
        <f t="shared" si="2"/>
        <v>0</v>
      </c>
      <c r="K24" s="318"/>
      <c r="L24" s="318">
        <f t="shared" si="4"/>
        <v>0</v>
      </c>
      <c r="M24" s="318">
        <f t="shared" si="5"/>
        <v>0</v>
      </c>
      <c r="N24" s="318">
        <f t="shared" si="6"/>
        <v>0</v>
      </c>
      <c r="O24" s="339">
        <f t="shared" si="3"/>
        <v>0</v>
      </c>
    </row>
    <row r="25" spans="2:18" ht="15" customHeight="1" x14ac:dyDescent="0.35">
      <c r="B25" s="303"/>
      <c r="C25" s="299"/>
      <c r="D25" s="299"/>
      <c r="E25" s="299"/>
      <c r="F25" s="299"/>
      <c r="G25" s="299"/>
      <c r="H25" s="299"/>
      <c r="I25" s="324">
        <f t="shared" si="2"/>
        <v>0</v>
      </c>
      <c r="K25" s="318"/>
      <c r="L25" s="318">
        <f t="shared" si="4"/>
        <v>0</v>
      </c>
      <c r="M25" s="318">
        <f t="shared" si="5"/>
        <v>0</v>
      </c>
      <c r="N25" s="318">
        <f t="shared" si="6"/>
        <v>0</v>
      </c>
      <c r="O25" s="339">
        <f t="shared" si="3"/>
        <v>0</v>
      </c>
    </row>
    <row r="26" spans="2:18" ht="15" customHeight="1" x14ac:dyDescent="0.35">
      <c r="B26" s="302" t="s">
        <v>258</v>
      </c>
      <c r="C26" s="299"/>
      <c r="D26" s="299"/>
      <c r="E26" s="299"/>
      <c r="F26" s="299"/>
      <c r="G26" s="299"/>
      <c r="H26" s="299"/>
      <c r="I26" s="324">
        <f t="shared" si="2"/>
        <v>0</v>
      </c>
      <c r="K26" s="318"/>
      <c r="L26" s="318">
        <f t="shared" si="4"/>
        <v>0</v>
      </c>
      <c r="M26" s="318">
        <f t="shared" si="5"/>
        <v>0</v>
      </c>
      <c r="N26" s="318">
        <f t="shared" si="6"/>
        <v>0</v>
      </c>
      <c r="O26" s="339">
        <f t="shared" si="3"/>
        <v>0</v>
      </c>
    </row>
    <row r="27" spans="2:18" ht="15" customHeight="1" x14ac:dyDescent="0.35">
      <c r="B27" s="88" t="s">
        <v>24</v>
      </c>
      <c r="C27" s="299"/>
      <c r="D27" s="299"/>
      <c r="E27" s="299"/>
      <c r="F27" s="299"/>
      <c r="G27" s="299"/>
      <c r="H27" s="299"/>
      <c r="I27" s="324">
        <f t="shared" si="2"/>
        <v>0</v>
      </c>
      <c r="K27" s="318"/>
      <c r="L27" s="318">
        <f t="shared" si="4"/>
        <v>0</v>
      </c>
      <c r="M27" s="318">
        <f t="shared" si="5"/>
        <v>0</v>
      </c>
      <c r="N27" s="318">
        <f t="shared" si="6"/>
        <v>0</v>
      </c>
      <c r="O27" s="339">
        <f t="shared" si="3"/>
        <v>0</v>
      </c>
    </row>
    <row r="28" spans="2:18" ht="15" customHeight="1" x14ac:dyDescent="0.35">
      <c r="B28" s="88" t="s">
        <v>20</v>
      </c>
      <c r="C28" s="299"/>
      <c r="D28" s="299"/>
      <c r="E28" s="299"/>
      <c r="F28" s="299"/>
      <c r="G28" s="299"/>
      <c r="H28" s="299"/>
      <c r="I28" s="324">
        <f t="shared" si="2"/>
        <v>0</v>
      </c>
      <c r="K28" s="318"/>
      <c r="L28" s="318">
        <f t="shared" si="4"/>
        <v>0</v>
      </c>
      <c r="M28" s="318">
        <f t="shared" si="5"/>
        <v>0</v>
      </c>
      <c r="N28" s="318">
        <f t="shared" si="6"/>
        <v>0</v>
      </c>
      <c r="O28" s="339">
        <f t="shared" si="3"/>
        <v>0</v>
      </c>
    </row>
    <row r="29" spans="2:18" ht="15" customHeight="1" x14ac:dyDescent="0.35">
      <c r="B29" s="88" t="s">
        <v>26</v>
      </c>
      <c r="C29" s="299"/>
      <c r="D29" s="299"/>
      <c r="E29" s="299"/>
      <c r="F29" s="299"/>
      <c r="G29" s="299"/>
      <c r="H29" s="299"/>
      <c r="I29" s="324">
        <f t="shared" si="2"/>
        <v>0</v>
      </c>
      <c r="K29" s="318"/>
      <c r="L29" s="318">
        <f t="shared" si="4"/>
        <v>0</v>
      </c>
      <c r="M29" s="318">
        <f t="shared" si="5"/>
        <v>0</v>
      </c>
      <c r="N29" s="318">
        <f t="shared" si="6"/>
        <v>0</v>
      </c>
      <c r="O29" s="339">
        <f t="shared" si="3"/>
        <v>0</v>
      </c>
    </row>
    <row r="30" spans="2:18" ht="15" customHeight="1" x14ac:dyDescent="0.35">
      <c r="B30" s="88" t="s">
        <v>27</v>
      </c>
      <c r="C30" s="299"/>
      <c r="D30" s="299"/>
      <c r="E30" s="299"/>
      <c r="F30" s="299"/>
      <c r="G30" s="299"/>
      <c r="H30" s="299"/>
      <c r="I30" s="324">
        <f t="shared" si="2"/>
        <v>0</v>
      </c>
      <c r="K30" s="318"/>
      <c r="L30" s="318">
        <f t="shared" si="4"/>
        <v>0</v>
      </c>
      <c r="M30" s="318">
        <f t="shared" si="5"/>
        <v>0</v>
      </c>
      <c r="N30" s="318">
        <f t="shared" si="6"/>
        <v>0</v>
      </c>
      <c r="O30" s="339">
        <f t="shared" si="3"/>
        <v>0</v>
      </c>
    </row>
    <row r="31" spans="2:18" ht="15" customHeight="1" x14ac:dyDescent="0.35">
      <c r="B31" s="88" t="s">
        <v>28</v>
      </c>
      <c r="C31" s="299"/>
      <c r="D31" s="299"/>
      <c r="E31" s="299"/>
      <c r="F31" s="299"/>
      <c r="G31" s="299"/>
      <c r="H31" s="299"/>
      <c r="I31" s="324">
        <f t="shared" si="2"/>
        <v>0</v>
      </c>
      <c r="K31" s="318"/>
      <c r="L31" s="318">
        <f t="shared" si="4"/>
        <v>0</v>
      </c>
      <c r="M31" s="318">
        <f t="shared" si="5"/>
        <v>0</v>
      </c>
      <c r="N31" s="318">
        <f t="shared" si="6"/>
        <v>0</v>
      </c>
      <c r="O31" s="339">
        <f t="shared" si="3"/>
        <v>0</v>
      </c>
    </row>
    <row r="32" spans="2:18" ht="15" customHeight="1" x14ac:dyDescent="0.35">
      <c r="B32" s="88" t="s">
        <v>29</v>
      </c>
      <c r="C32" s="299"/>
      <c r="D32" s="299"/>
      <c r="E32" s="299"/>
      <c r="F32" s="299"/>
      <c r="G32" s="299"/>
      <c r="H32" s="299"/>
      <c r="I32" s="324">
        <f t="shared" si="2"/>
        <v>0</v>
      </c>
      <c r="K32" s="318"/>
      <c r="L32" s="318">
        <f t="shared" si="4"/>
        <v>0</v>
      </c>
      <c r="M32" s="318">
        <f t="shared" si="5"/>
        <v>0</v>
      </c>
      <c r="N32" s="318">
        <f t="shared" si="6"/>
        <v>0</v>
      </c>
      <c r="O32" s="339">
        <f t="shared" si="3"/>
        <v>0</v>
      </c>
    </row>
    <row r="33" spans="2:15" ht="15" customHeight="1" x14ac:dyDescent="0.35">
      <c r="B33" s="88"/>
      <c r="C33" s="299"/>
      <c r="D33" s="299"/>
      <c r="E33" s="299"/>
      <c r="F33" s="299"/>
      <c r="G33" s="299"/>
      <c r="H33" s="299"/>
      <c r="I33" s="324">
        <f t="shared" si="2"/>
        <v>0</v>
      </c>
      <c r="K33" s="318"/>
      <c r="L33" s="318">
        <f t="shared" si="4"/>
        <v>0</v>
      </c>
      <c r="M33" s="318">
        <f t="shared" si="5"/>
        <v>0</v>
      </c>
      <c r="N33" s="318">
        <f t="shared" si="6"/>
        <v>0</v>
      </c>
      <c r="O33" s="339">
        <f t="shared" si="3"/>
        <v>0</v>
      </c>
    </row>
    <row r="34" spans="2:15" ht="15" customHeight="1" x14ac:dyDescent="0.35">
      <c r="B34" s="302" t="s">
        <v>255</v>
      </c>
      <c r="C34" s="299"/>
      <c r="D34" s="299"/>
      <c r="E34" s="299"/>
      <c r="F34" s="299"/>
      <c r="G34" s="299"/>
      <c r="H34" s="299"/>
      <c r="I34" s="324">
        <f t="shared" si="2"/>
        <v>0</v>
      </c>
      <c r="K34" s="318"/>
      <c r="L34" s="318">
        <f t="shared" si="4"/>
        <v>0</v>
      </c>
      <c r="M34" s="318">
        <f t="shared" si="5"/>
        <v>0</v>
      </c>
      <c r="N34" s="318">
        <f t="shared" si="6"/>
        <v>0</v>
      </c>
      <c r="O34" s="339">
        <f t="shared" si="3"/>
        <v>0</v>
      </c>
    </row>
    <row r="35" spans="2:15" ht="15" customHeight="1" x14ac:dyDescent="0.35">
      <c r="B35" s="303" t="s">
        <v>30</v>
      </c>
      <c r="C35" s="299"/>
      <c r="D35" s="299"/>
      <c r="E35" s="299"/>
      <c r="F35" s="299"/>
      <c r="G35" s="299"/>
      <c r="H35" s="299"/>
      <c r="I35" s="324">
        <f t="shared" si="2"/>
        <v>0</v>
      </c>
      <c r="K35" s="318"/>
      <c r="L35" s="318">
        <f t="shared" si="4"/>
        <v>0</v>
      </c>
      <c r="M35" s="318">
        <f t="shared" si="5"/>
        <v>0</v>
      </c>
      <c r="N35" s="318">
        <f t="shared" si="6"/>
        <v>0</v>
      </c>
      <c r="O35" s="339">
        <f t="shared" si="3"/>
        <v>0</v>
      </c>
    </row>
    <row r="36" spans="2:15" ht="15" customHeight="1" x14ac:dyDescent="0.35">
      <c r="B36" s="303" t="s">
        <v>31</v>
      </c>
      <c r="C36" s="299"/>
      <c r="D36" s="299"/>
      <c r="E36" s="299"/>
      <c r="F36" s="299"/>
      <c r="G36" s="299"/>
      <c r="H36" s="299"/>
      <c r="I36" s="324">
        <f t="shared" si="2"/>
        <v>0</v>
      </c>
      <c r="K36" s="318"/>
      <c r="L36" s="318">
        <f t="shared" si="4"/>
        <v>0</v>
      </c>
      <c r="M36" s="318">
        <f t="shared" si="5"/>
        <v>0</v>
      </c>
      <c r="N36" s="318">
        <f t="shared" si="6"/>
        <v>0</v>
      </c>
      <c r="O36" s="339">
        <f t="shared" si="3"/>
        <v>0</v>
      </c>
    </row>
    <row r="37" spans="2:15" ht="15" customHeight="1" x14ac:dyDescent="0.35">
      <c r="B37" s="303" t="s">
        <v>32</v>
      </c>
      <c r="C37" s="299"/>
      <c r="D37" s="299"/>
      <c r="E37" s="299"/>
      <c r="F37" s="299"/>
      <c r="G37" s="299"/>
      <c r="H37" s="299"/>
      <c r="I37" s="324">
        <f t="shared" si="2"/>
        <v>0</v>
      </c>
      <c r="K37" s="318"/>
      <c r="L37" s="318">
        <f t="shared" si="4"/>
        <v>0</v>
      </c>
      <c r="M37" s="318">
        <f t="shared" si="5"/>
        <v>0</v>
      </c>
      <c r="N37" s="318">
        <f t="shared" si="6"/>
        <v>0</v>
      </c>
      <c r="O37" s="339">
        <f t="shared" si="3"/>
        <v>0</v>
      </c>
    </row>
    <row r="38" spans="2:15" ht="15" customHeight="1" x14ac:dyDescent="0.35">
      <c r="B38" s="303" t="s">
        <v>33</v>
      </c>
      <c r="C38" s="299"/>
      <c r="D38" s="299"/>
      <c r="E38" s="299"/>
      <c r="F38" s="299"/>
      <c r="G38" s="299"/>
      <c r="H38" s="299"/>
      <c r="I38" s="324">
        <f t="shared" si="2"/>
        <v>0</v>
      </c>
      <c r="K38" s="318"/>
      <c r="L38" s="318">
        <f t="shared" si="4"/>
        <v>0</v>
      </c>
      <c r="M38" s="318">
        <f t="shared" si="5"/>
        <v>0</v>
      </c>
      <c r="N38" s="318">
        <f t="shared" si="6"/>
        <v>0</v>
      </c>
      <c r="O38" s="339">
        <f t="shared" si="3"/>
        <v>0</v>
      </c>
    </row>
    <row r="39" spans="2:15" ht="15" customHeight="1" x14ac:dyDescent="0.35">
      <c r="B39" s="303" t="s">
        <v>34</v>
      </c>
      <c r="C39" s="299"/>
      <c r="D39" s="299"/>
      <c r="E39" s="299"/>
      <c r="F39" s="299"/>
      <c r="G39" s="299"/>
      <c r="H39" s="299"/>
      <c r="I39" s="324">
        <f t="shared" si="2"/>
        <v>0</v>
      </c>
      <c r="K39" s="318"/>
      <c r="L39" s="318">
        <f t="shared" si="4"/>
        <v>0</v>
      </c>
      <c r="M39" s="318">
        <f t="shared" si="5"/>
        <v>0</v>
      </c>
      <c r="N39" s="318">
        <f t="shared" si="6"/>
        <v>0</v>
      </c>
      <c r="O39" s="339">
        <f t="shared" si="3"/>
        <v>0</v>
      </c>
    </row>
    <row r="40" spans="2:15" ht="15" customHeight="1" x14ac:dyDescent="0.35">
      <c r="B40" s="303" t="s">
        <v>35</v>
      </c>
      <c r="C40" s="299"/>
      <c r="D40" s="299"/>
      <c r="E40" s="299"/>
      <c r="F40" s="299"/>
      <c r="G40" s="299"/>
      <c r="H40" s="299"/>
      <c r="I40" s="324">
        <f t="shared" si="2"/>
        <v>0</v>
      </c>
      <c r="K40" s="318"/>
      <c r="L40" s="318">
        <f t="shared" si="4"/>
        <v>0</v>
      </c>
      <c r="M40" s="318">
        <f t="shared" si="5"/>
        <v>0</v>
      </c>
      <c r="N40" s="318">
        <f t="shared" si="6"/>
        <v>0</v>
      </c>
      <c r="O40" s="339">
        <f t="shared" si="3"/>
        <v>0</v>
      </c>
    </row>
    <row r="41" spans="2:15" ht="15" customHeight="1" x14ac:dyDescent="0.35">
      <c r="B41" s="303" t="s">
        <v>36</v>
      </c>
      <c r="C41" s="299"/>
      <c r="D41" s="299"/>
      <c r="E41" s="299"/>
      <c r="F41" s="299"/>
      <c r="G41" s="299"/>
      <c r="H41" s="299"/>
      <c r="I41" s="324">
        <f t="shared" si="2"/>
        <v>0</v>
      </c>
      <c r="K41" s="318"/>
      <c r="L41" s="318">
        <f t="shared" si="4"/>
        <v>0</v>
      </c>
      <c r="M41" s="318">
        <f t="shared" si="5"/>
        <v>0</v>
      </c>
      <c r="N41" s="318">
        <f t="shared" si="6"/>
        <v>0</v>
      </c>
      <c r="O41" s="339">
        <f t="shared" si="3"/>
        <v>0</v>
      </c>
    </row>
    <row r="42" spans="2:15" ht="15" customHeight="1" x14ac:dyDescent="0.35">
      <c r="B42" s="88"/>
      <c r="C42" s="299"/>
      <c r="D42" s="299"/>
      <c r="E42" s="299"/>
      <c r="F42" s="299"/>
      <c r="G42" s="299"/>
      <c r="H42" s="299"/>
      <c r="I42" s="324">
        <f t="shared" si="2"/>
        <v>0</v>
      </c>
      <c r="K42" s="318"/>
      <c r="L42" s="318">
        <f t="shared" si="4"/>
        <v>0</v>
      </c>
      <c r="M42" s="318">
        <f t="shared" si="5"/>
        <v>0</v>
      </c>
      <c r="N42" s="318">
        <f t="shared" si="6"/>
        <v>0</v>
      </c>
      <c r="O42" s="339">
        <f t="shared" si="3"/>
        <v>0</v>
      </c>
    </row>
    <row r="43" spans="2:15" ht="15" customHeight="1" x14ac:dyDescent="0.35">
      <c r="B43" s="302" t="s">
        <v>256</v>
      </c>
      <c r="C43" s="299"/>
      <c r="D43" s="299"/>
      <c r="E43" s="299"/>
      <c r="F43" s="299"/>
      <c r="G43" s="299"/>
      <c r="H43" s="299"/>
      <c r="I43" s="324">
        <f t="shared" si="2"/>
        <v>0</v>
      </c>
      <c r="K43" s="318"/>
      <c r="L43" s="318">
        <f t="shared" si="4"/>
        <v>0</v>
      </c>
      <c r="M43" s="318">
        <f t="shared" si="5"/>
        <v>0</v>
      </c>
      <c r="N43" s="318">
        <f t="shared" si="6"/>
        <v>0</v>
      </c>
      <c r="O43" s="339">
        <f t="shared" si="3"/>
        <v>0</v>
      </c>
    </row>
    <row r="44" spans="2:15" ht="15" customHeight="1" x14ac:dyDescent="0.35">
      <c r="B44" s="303" t="s">
        <v>37</v>
      </c>
      <c r="C44" s="299"/>
      <c r="D44" s="299"/>
      <c r="E44" s="299"/>
      <c r="F44" s="299"/>
      <c r="G44" s="299"/>
      <c r="H44" s="299"/>
      <c r="I44" s="324">
        <f t="shared" si="2"/>
        <v>0</v>
      </c>
      <c r="K44" s="318"/>
      <c r="L44" s="318">
        <f t="shared" si="4"/>
        <v>0</v>
      </c>
      <c r="M44" s="318">
        <f t="shared" si="5"/>
        <v>0</v>
      </c>
      <c r="N44" s="318">
        <f t="shared" si="6"/>
        <v>0</v>
      </c>
      <c r="O44" s="339">
        <f t="shared" si="3"/>
        <v>0</v>
      </c>
    </row>
    <row r="45" spans="2:15" ht="15" customHeight="1" x14ac:dyDescent="0.35">
      <c r="B45" s="303" t="s">
        <v>38</v>
      </c>
      <c r="C45" s="299"/>
      <c r="D45" s="299"/>
      <c r="E45" s="299"/>
      <c r="F45" s="299"/>
      <c r="G45" s="299"/>
      <c r="H45" s="299"/>
      <c r="I45" s="324">
        <f t="shared" si="2"/>
        <v>0</v>
      </c>
      <c r="K45" s="318"/>
      <c r="L45" s="318">
        <f t="shared" si="4"/>
        <v>0</v>
      </c>
      <c r="M45" s="318">
        <f t="shared" si="5"/>
        <v>0</v>
      </c>
      <c r="N45" s="318">
        <f t="shared" si="6"/>
        <v>0</v>
      </c>
      <c r="O45" s="339">
        <f t="shared" si="3"/>
        <v>0</v>
      </c>
    </row>
    <row r="46" spans="2:15" ht="15" customHeight="1" x14ac:dyDescent="0.35">
      <c r="B46" s="303" t="s">
        <v>40</v>
      </c>
      <c r="C46" s="299"/>
      <c r="D46" s="299"/>
      <c r="E46" s="299"/>
      <c r="F46" s="299"/>
      <c r="G46" s="299"/>
      <c r="H46" s="299"/>
      <c r="I46" s="324">
        <f t="shared" si="2"/>
        <v>0</v>
      </c>
      <c r="K46" s="318"/>
      <c r="L46" s="318">
        <f t="shared" si="4"/>
        <v>0</v>
      </c>
      <c r="M46" s="318">
        <f t="shared" si="5"/>
        <v>0</v>
      </c>
      <c r="N46" s="318">
        <f t="shared" si="6"/>
        <v>0</v>
      </c>
      <c r="O46" s="339">
        <f t="shared" si="3"/>
        <v>0</v>
      </c>
    </row>
    <row r="47" spans="2:15" ht="15" customHeight="1" x14ac:dyDescent="0.35">
      <c r="B47" s="303" t="s">
        <v>41</v>
      </c>
      <c r="C47" s="299"/>
      <c r="D47" s="299"/>
      <c r="E47" s="299"/>
      <c r="F47" s="299"/>
      <c r="G47" s="299"/>
      <c r="H47" s="299"/>
      <c r="I47" s="324">
        <f t="shared" si="2"/>
        <v>0</v>
      </c>
      <c r="K47" s="318"/>
      <c r="L47" s="318">
        <f t="shared" si="4"/>
        <v>0</v>
      </c>
      <c r="M47" s="318">
        <f t="shared" si="5"/>
        <v>0</v>
      </c>
      <c r="N47" s="318">
        <f t="shared" si="6"/>
        <v>0</v>
      </c>
      <c r="O47" s="339">
        <f t="shared" si="3"/>
        <v>0</v>
      </c>
    </row>
    <row r="48" spans="2:15" ht="15" customHeight="1" x14ac:dyDescent="0.35">
      <c r="B48" s="303" t="s">
        <v>208</v>
      </c>
      <c r="C48" s="299"/>
      <c r="D48" s="299"/>
      <c r="E48" s="299"/>
      <c r="F48" s="299"/>
      <c r="G48" s="299"/>
      <c r="H48" s="299"/>
      <c r="I48" s="324">
        <f t="shared" si="2"/>
        <v>0</v>
      </c>
      <c r="K48" s="318"/>
      <c r="L48" s="318">
        <f t="shared" si="4"/>
        <v>0</v>
      </c>
      <c r="M48" s="318">
        <f t="shared" si="5"/>
        <v>0</v>
      </c>
      <c r="N48" s="318">
        <f t="shared" si="6"/>
        <v>0</v>
      </c>
      <c r="O48" s="339">
        <f t="shared" si="3"/>
        <v>0</v>
      </c>
    </row>
    <row r="49" spans="2:15" ht="15" customHeight="1" x14ac:dyDescent="0.35">
      <c r="B49" s="303" t="s">
        <v>42</v>
      </c>
      <c r="C49" s="299"/>
      <c r="D49" s="299"/>
      <c r="E49" s="299"/>
      <c r="F49" s="299"/>
      <c r="G49" s="299"/>
      <c r="H49" s="299"/>
      <c r="I49" s="324">
        <f t="shared" si="2"/>
        <v>0</v>
      </c>
      <c r="K49" s="318"/>
      <c r="L49" s="318">
        <f t="shared" si="4"/>
        <v>0</v>
      </c>
      <c r="M49" s="318">
        <f t="shared" si="5"/>
        <v>0</v>
      </c>
      <c r="N49" s="318">
        <f t="shared" si="6"/>
        <v>0</v>
      </c>
      <c r="O49" s="339">
        <f t="shared" si="3"/>
        <v>0</v>
      </c>
    </row>
    <row r="50" spans="2:15" ht="15" customHeight="1" x14ac:dyDescent="0.35">
      <c r="B50" s="303" t="s">
        <v>43</v>
      </c>
      <c r="C50" s="299"/>
      <c r="D50" s="299"/>
      <c r="E50" s="299"/>
      <c r="F50" s="299"/>
      <c r="G50" s="299"/>
      <c r="H50" s="299"/>
      <c r="I50" s="324">
        <f t="shared" si="2"/>
        <v>0</v>
      </c>
      <c r="K50" s="318"/>
      <c r="L50" s="318">
        <f t="shared" si="4"/>
        <v>0</v>
      </c>
      <c r="M50" s="318">
        <f t="shared" si="5"/>
        <v>0</v>
      </c>
      <c r="N50" s="318">
        <f t="shared" si="6"/>
        <v>0</v>
      </c>
      <c r="O50" s="339">
        <f t="shared" si="3"/>
        <v>0</v>
      </c>
    </row>
    <row r="51" spans="2:15" ht="15" customHeight="1" x14ac:dyDescent="0.35">
      <c r="B51" s="303" t="s">
        <v>44</v>
      </c>
      <c r="C51" s="299"/>
      <c r="D51" s="299"/>
      <c r="E51" s="299"/>
      <c r="F51" s="299"/>
      <c r="G51" s="299"/>
      <c r="H51" s="299"/>
      <c r="I51" s="324">
        <f t="shared" si="2"/>
        <v>0</v>
      </c>
      <c r="K51" s="318"/>
      <c r="L51" s="318">
        <f t="shared" si="4"/>
        <v>0</v>
      </c>
      <c r="M51" s="318">
        <f t="shared" si="5"/>
        <v>0</v>
      </c>
      <c r="N51" s="318">
        <f t="shared" si="6"/>
        <v>0</v>
      </c>
      <c r="O51" s="339">
        <f t="shared" si="3"/>
        <v>0</v>
      </c>
    </row>
    <row r="52" spans="2:15" ht="15" customHeight="1" x14ac:dyDescent="0.35">
      <c r="B52" s="303" t="s">
        <v>44</v>
      </c>
      <c r="C52" s="299"/>
      <c r="D52" s="299"/>
      <c r="E52" s="299"/>
      <c r="F52" s="299"/>
      <c r="G52" s="299"/>
      <c r="H52" s="299"/>
      <c r="I52" s="324">
        <f t="shared" si="2"/>
        <v>0</v>
      </c>
      <c r="K52" s="318"/>
      <c r="L52" s="318">
        <f t="shared" si="4"/>
        <v>0</v>
      </c>
      <c r="M52" s="318">
        <f t="shared" si="5"/>
        <v>0</v>
      </c>
      <c r="N52" s="318">
        <f t="shared" si="6"/>
        <v>0</v>
      </c>
      <c r="O52" s="339">
        <f t="shared" si="3"/>
        <v>0</v>
      </c>
    </row>
    <row r="53" spans="2:15" ht="15" customHeight="1" x14ac:dyDescent="0.35">
      <c r="B53" s="303" t="s">
        <v>44</v>
      </c>
      <c r="C53" s="299"/>
      <c r="D53" s="299"/>
      <c r="E53" s="299"/>
      <c r="F53" s="299"/>
      <c r="G53" s="299"/>
      <c r="H53" s="299"/>
      <c r="I53" s="324">
        <f t="shared" si="2"/>
        <v>0</v>
      </c>
      <c r="K53" s="318"/>
      <c r="L53" s="318">
        <f t="shared" si="4"/>
        <v>0</v>
      </c>
      <c r="M53" s="318">
        <f t="shared" si="5"/>
        <v>0</v>
      </c>
      <c r="N53" s="318">
        <f t="shared" si="6"/>
        <v>0</v>
      </c>
      <c r="O53" s="339">
        <f t="shared" si="3"/>
        <v>0</v>
      </c>
    </row>
    <row r="54" spans="2:15" ht="15" customHeight="1" x14ac:dyDescent="0.35">
      <c r="B54" s="304" t="s">
        <v>45</v>
      </c>
      <c r="C54" s="299"/>
      <c r="D54" s="299"/>
      <c r="E54" s="299"/>
      <c r="F54" s="299"/>
      <c r="G54" s="299"/>
      <c r="H54" s="299"/>
      <c r="I54" s="324">
        <f t="shared" si="2"/>
        <v>0</v>
      </c>
      <c r="K54" s="318"/>
      <c r="L54" s="318">
        <f t="shared" si="4"/>
        <v>0</v>
      </c>
      <c r="M54" s="318">
        <f t="shared" si="5"/>
        <v>0</v>
      </c>
      <c r="N54" s="318">
        <f t="shared" si="6"/>
        <v>0</v>
      </c>
      <c r="O54" s="339">
        <f t="shared" si="3"/>
        <v>0</v>
      </c>
    </row>
    <row r="55" spans="2:15" ht="15" customHeight="1" x14ac:dyDescent="0.35">
      <c r="B55" s="303"/>
      <c r="C55" s="299"/>
      <c r="D55" s="299"/>
      <c r="E55" s="299"/>
      <c r="F55" s="299"/>
      <c r="G55" s="299"/>
      <c r="H55" s="299"/>
      <c r="I55" s="324">
        <f t="shared" si="2"/>
        <v>0</v>
      </c>
      <c r="K55" s="318"/>
      <c r="L55" s="318">
        <f t="shared" si="4"/>
        <v>0</v>
      </c>
      <c r="M55" s="318">
        <f t="shared" si="5"/>
        <v>0</v>
      </c>
      <c r="N55" s="318">
        <f t="shared" si="6"/>
        <v>0</v>
      </c>
      <c r="O55" s="339">
        <f t="shared" si="3"/>
        <v>0</v>
      </c>
    </row>
    <row r="56" spans="2:15" ht="15" customHeight="1" x14ac:dyDescent="0.35">
      <c r="B56" s="303" t="s">
        <v>47</v>
      </c>
      <c r="C56" s="299"/>
      <c r="D56" s="299"/>
      <c r="E56" s="299"/>
      <c r="F56" s="299"/>
      <c r="G56" s="299"/>
      <c r="H56" s="299"/>
      <c r="I56" s="324">
        <f t="shared" si="2"/>
        <v>0</v>
      </c>
      <c r="K56" s="318"/>
      <c r="L56" s="318">
        <f t="shared" si="4"/>
        <v>0</v>
      </c>
      <c r="M56" s="318">
        <f t="shared" si="5"/>
        <v>0</v>
      </c>
      <c r="N56" s="318">
        <f t="shared" si="6"/>
        <v>0</v>
      </c>
      <c r="O56" s="339">
        <f t="shared" si="3"/>
        <v>0</v>
      </c>
    </row>
    <row r="57" spans="2:15" ht="15" customHeight="1" x14ac:dyDescent="0.35">
      <c r="B57" s="303" t="s">
        <v>48</v>
      </c>
      <c r="C57" s="299"/>
      <c r="D57" s="299"/>
      <c r="E57" s="299"/>
      <c r="F57" s="299"/>
      <c r="G57" s="299"/>
      <c r="H57" s="299"/>
      <c r="I57" s="324">
        <f t="shared" si="2"/>
        <v>0</v>
      </c>
      <c r="K57" s="318"/>
      <c r="L57" s="318">
        <f t="shared" si="4"/>
        <v>0</v>
      </c>
      <c r="M57" s="318">
        <f t="shared" si="5"/>
        <v>0</v>
      </c>
      <c r="N57" s="318">
        <f t="shared" si="6"/>
        <v>0</v>
      </c>
      <c r="O57" s="339">
        <f t="shared" si="3"/>
        <v>0</v>
      </c>
    </row>
    <row r="58" spans="2:15" ht="15" customHeight="1" x14ac:dyDescent="0.35">
      <c r="B58" s="303" t="s">
        <v>49</v>
      </c>
      <c r="C58" s="299"/>
      <c r="D58" s="299"/>
      <c r="E58" s="299"/>
      <c r="F58" s="299"/>
      <c r="G58" s="299"/>
      <c r="H58" s="299"/>
      <c r="I58" s="324">
        <f t="shared" si="2"/>
        <v>0</v>
      </c>
      <c r="K58" s="318"/>
      <c r="L58" s="318">
        <f t="shared" si="4"/>
        <v>0</v>
      </c>
      <c r="M58" s="318">
        <f t="shared" si="5"/>
        <v>0</v>
      </c>
      <c r="N58" s="318">
        <f t="shared" si="6"/>
        <v>0</v>
      </c>
      <c r="O58" s="339">
        <f t="shared" si="3"/>
        <v>0</v>
      </c>
    </row>
    <row r="59" spans="2:15" ht="15" customHeight="1" x14ac:dyDescent="0.35">
      <c r="B59" s="303" t="s">
        <v>50</v>
      </c>
      <c r="C59" s="299"/>
      <c r="D59" s="299"/>
      <c r="E59" s="299"/>
      <c r="F59" s="299"/>
      <c r="G59" s="299"/>
      <c r="H59" s="299"/>
      <c r="I59" s="324">
        <f t="shared" si="2"/>
        <v>0</v>
      </c>
      <c r="K59" s="318"/>
      <c r="L59" s="318">
        <f t="shared" si="4"/>
        <v>0</v>
      </c>
      <c r="M59" s="318">
        <f t="shared" si="5"/>
        <v>0</v>
      </c>
      <c r="N59" s="318">
        <f t="shared" si="6"/>
        <v>0</v>
      </c>
      <c r="O59" s="339">
        <f t="shared" si="3"/>
        <v>0</v>
      </c>
    </row>
    <row r="60" spans="2:15" ht="15" customHeight="1" x14ac:dyDescent="0.35">
      <c r="B60" s="303" t="s">
        <v>51</v>
      </c>
      <c r="C60" s="299"/>
      <c r="D60" s="299"/>
      <c r="E60" s="299"/>
      <c r="F60" s="299"/>
      <c r="G60" s="299"/>
      <c r="H60" s="299"/>
      <c r="I60" s="324">
        <f t="shared" si="2"/>
        <v>0</v>
      </c>
      <c r="K60" s="318"/>
      <c r="L60" s="318">
        <f t="shared" si="4"/>
        <v>0</v>
      </c>
      <c r="M60" s="318">
        <f t="shared" si="5"/>
        <v>0</v>
      </c>
      <c r="N60" s="318">
        <f t="shared" si="6"/>
        <v>0</v>
      </c>
      <c r="O60" s="339">
        <f t="shared" si="3"/>
        <v>0</v>
      </c>
    </row>
    <row r="61" spans="2:15" ht="15" customHeight="1" x14ac:dyDescent="0.35">
      <c r="B61" s="303" t="s">
        <v>52</v>
      </c>
      <c r="C61" s="299"/>
      <c r="D61" s="299"/>
      <c r="E61" s="299"/>
      <c r="F61" s="299"/>
      <c r="G61" s="299"/>
      <c r="H61" s="299"/>
      <c r="I61" s="324">
        <f t="shared" si="2"/>
        <v>0</v>
      </c>
      <c r="K61" s="318"/>
      <c r="L61" s="318">
        <f t="shared" si="4"/>
        <v>0</v>
      </c>
      <c r="M61" s="318">
        <f t="shared" si="5"/>
        <v>0</v>
      </c>
      <c r="N61" s="318">
        <f t="shared" si="6"/>
        <v>0</v>
      </c>
      <c r="O61" s="339">
        <f t="shared" si="3"/>
        <v>0</v>
      </c>
    </row>
    <row r="62" spans="2:15" ht="15" customHeight="1" thickBot="1" x14ac:dyDescent="0.4">
      <c r="B62" s="307" t="s">
        <v>53</v>
      </c>
      <c r="C62" s="308"/>
      <c r="D62" s="308"/>
      <c r="E62" s="308"/>
      <c r="F62" s="308"/>
      <c r="G62" s="308"/>
      <c r="H62" s="308"/>
      <c r="I62" s="324">
        <f t="shared" si="2"/>
        <v>0</v>
      </c>
      <c r="K62" s="318"/>
      <c r="L62" s="318">
        <f t="shared" si="4"/>
        <v>0</v>
      </c>
      <c r="M62" s="318">
        <f t="shared" si="5"/>
        <v>0</v>
      </c>
      <c r="N62" s="318">
        <f t="shared" si="6"/>
        <v>0</v>
      </c>
      <c r="O62" s="339">
        <f t="shared" si="3"/>
        <v>0</v>
      </c>
    </row>
    <row r="63" spans="2:15" ht="15" customHeight="1" thickBot="1" x14ac:dyDescent="0.4">
      <c r="B63" s="309" t="s">
        <v>274</v>
      </c>
      <c r="C63" s="310">
        <f>SUM(C17:C62)</f>
        <v>0</v>
      </c>
      <c r="D63" s="310">
        <f t="shared" ref="D63:I63" si="7">SUM(D17:D62)</f>
        <v>0</v>
      </c>
      <c r="E63" s="310">
        <f t="shared" si="7"/>
        <v>1</v>
      </c>
      <c r="F63" s="310">
        <f t="shared" si="7"/>
        <v>4</v>
      </c>
      <c r="G63" s="310">
        <f t="shared" si="7"/>
        <v>3000000</v>
      </c>
      <c r="H63" s="310">
        <f t="shared" si="7"/>
        <v>12000000</v>
      </c>
      <c r="I63" s="325">
        <f t="shared" si="7"/>
        <v>827.58620689655174</v>
      </c>
      <c r="K63" s="310">
        <f>SUM(K18:K62)</f>
        <v>1</v>
      </c>
      <c r="L63" s="310">
        <f>SUM(L18:L62)</f>
        <v>250000</v>
      </c>
      <c r="M63" s="310">
        <f>SUM(M18:M62)</f>
        <v>500000</v>
      </c>
      <c r="N63" s="310">
        <f>SUM(N18:N62)</f>
        <v>750000</v>
      </c>
      <c r="O63" s="325">
        <f t="shared" ref="O63" si="8">SUM(O17:O62)</f>
        <v>51.724137931034484</v>
      </c>
    </row>
    <row r="74" spans="11:15" x14ac:dyDescent="0.35">
      <c r="K74" s="327"/>
      <c r="L74" s="327"/>
      <c r="M74" s="327"/>
      <c r="N74" s="327"/>
      <c r="O74" s="327"/>
    </row>
    <row r="75" spans="11:15" x14ac:dyDescent="0.35">
      <c r="K75" s="327"/>
      <c r="L75" s="340" t="e">
        <f>SUM(L18:L74)/$L$1</f>
        <v>#DIV/0!</v>
      </c>
      <c r="M75" s="340" t="e">
        <f>SUM(M18:M74)/$L$1</f>
        <v>#DIV/0!</v>
      </c>
      <c r="N75" s="327"/>
      <c r="O75" s="327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19"/>
  <sheetViews>
    <sheetView tabSelected="1" topLeftCell="D181" workbookViewId="0">
      <selection activeCell="AD222" sqref="AD222:AD223"/>
    </sheetView>
  </sheetViews>
  <sheetFormatPr defaultRowHeight="11.5" x14ac:dyDescent="0.25"/>
  <cols>
    <col min="1" max="1" width="5.90625" style="138" customWidth="1"/>
    <col min="2" max="2" width="8.81640625" style="138" bestFit="1" customWidth="1"/>
    <col min="3" max="3" width="57.81640625" style="138" customWidth="1"/>
    <col min="4" max="4" width="12.26953125" style="138" customWidth="1"/>
    <col min="5" max="5" width="8.81640625" style="138" bestFit="1" customWidth="1"/>
    <col min="6" max="6" width="8.7265625" style="138"/>
    <col min="7" max="7" width="11.7265625" style="138" customWidth="1"/>
    <col min="8" max="9" width="8.81640625" style="138" bestFit="1" customWidth="1"/>
    <col min="10" max="10" width="12" style="286" bestFit="1" customWidth="1"/>
    <col min="11" max="11" width="0.90625" style="138" customWidth="1"/>
    <col min="12" max="14" width="9" style="287" bestFit="1" customWidth="1"/>
    <col min="15" max="15" width="11.54296875" style="287" customWidth="1"/>
    <col min="16" max="16" width="0.54296875" style="138" customWidth="1"/>
    <col min="17" max="17" width="8.81640625" style="138" bestFit="1" customWidth="1"/>
    <col min="18" max="18" width="8.81640625" style="286" bestFit="1" customWidth="1"/>
    <col min="19" max="19" width="10.453125" style="138" customWidth="1"/>
    <col min="20" max="20" width="8.81640625" style="138" bestFit="1" customWidth="1"/>
    <col min="21" max="21" width="8.7265625" style="138"/>
    <col min="22" max="22" width="8.81640625" style="138" bestFit="1" customWidth="1"/>
    <col min="23" max="25" width="8.7265625" style="138"/>
    <col min="26" max="26" width="8.81640625" style="138" bestFit="1" customWidth="1"/>
    <col min="27" max="27" width="8.7265625" style="138"/>
    <col min="28" max="28" width="8.81640625" style="138" bestFit="1" customWidth="1"/>
    <col min="29" max="16384" width="8.7265625" style="138"/>
  </cols>
  <sheetData>
    <row r="1" spans="1:34" s="284" customFormat="1" ht="26.5" customHeight="1" x14ac:dyDescent="0.25">
      <c r="A1" s="138"/>
      <c r="B1" s="138"/>
      <c r="C1" s="138"/>
      <c r="D1" s="138"/>
      <c r="E1" s="138"/>
      <c r="F1" s="139"/>
      <c r="G1" s="140"/>
      <c r="H1" s="141"/>
      <c r="I1" s="142"/>
      <c r="J1" s="261"/>
      <c r="K1" s="143"/>
      <c r="L1" s="261"/>
      <c r="M1" s="261"/>
      <c r="N1" s="261"/>
      <c r="O1" s="261"/>
      <c r="P1" s="3"/>
      <c r="Q1" s="405" t="s">
        <v>169</v>
      </c>
      <c r="R1" s="406"/>
      <c r="S1" s="405" t="s">
        <v>170</v>
      </c>
      <c r="T1" s="406"/>
      <c r="U1" s="405" t="s">
        <v>171</v>
      </c>
      <c r="V1" s="406"/>
      <c r="W1" s="405" t="s">
        <v>172</v>
      </c>
      <c r="X1" s="406"/>
      <c r="Y1" s="402" t="s">
        <v>173</v>
      </c>
      <c r="Z1" s="403"/>
      <c r="AA1" s="402" t="s">
        <v>174</v>
      </c>
      <c r="AB1" s="403"/>
      <c r="AC1" s="402" t="s">
        <v>175</v>
      </c>
      <c r="AD1" s="403"/>
      <c r="AE1" s="402" t="s">
        <v>176</v>
      </c>
      <c r="AF1" s="403"/>
      <c r="AG1" s="402" t="s">
        <v>174</v>
      </c>
      <c r="AH1" s="403"/>
    </row>
    <row r="2" spans="1:34" s="284" customFormat="1" ht="26.5" customHeight="1" x14ac:dyDescent="0.25">
      <c r="A2" s="138"/>
      <c r="B2" s="138"/>
      <c r="C2" s="138"/>
      <c r="D2" s="138"/>
      <c r="E2" s="138"/>
      <c r="F2" s="139"/>
      <c r="G2" s="144" t="s">
        <v>207</v>
      </c>
      <c r="H2" s="4">
        <v>14500</v>
      </c>
      <c r="I2" s="145" t="s">
        <v>177</v>
      </c>
      <c r="J2" s="261"/>
      <c r="K2" s="143"/>
      <c r="L2" s="261"/>
      <c r="M2" s="261"/>
      <c r="N2" s="261"/>
      <c r="O2" s="261"/>
      <c r="P2" s="3"/>
      <c r="Q2" s="409" t="s">
        <v>178</v>
      </c>
      <c r="R2" s="410"/>
      <c r="S2" s="409" t="s">
        <v>179</v>
      </c>
      <c r="T2" s="410"/>
      <c r="U2" s="409" t="s">
        <v>180</v>
      </c>
      <c r="V2" s="410"/>
      <c r="W2" s="409"/>
      <c r="X2" s="410"/>
      <c r="Y2" s="411" t="s">
        <v>181</v>
      </c>
      <c r="Z2" s="412"/>
      <c r="AA2" s="411"/>
      <c r="AB2" s="412"/>
      <c r="AC2" s="411"/>
      <c r="AD2" s="412"/>
      <c r="AE2" s="411"/>
      <c r="AF2" s="412"/>
      <c r="AG2" s="411"/>
      <c r="AH2" s="412"/>
    </row>
    <row r="3" spans="1:34" s="284" customFormat="1" x14ac:dyDescent="0.25">
      <c r="A3" s="138"/>
      <c r="B3" s="138"/>
      <c r="C3" s="138"/>
      <c r="D3" s="138"/>
      <c r="E3" s="138"/>
      <c r="F3" s="139"/>
      <c r="G3" s="140"/>
      <c r="H3" s="141"/>
      <c r="I3" s="142"/>
      <c r="J3" s="261"/>
      <c r="K3" s="143"/>
      <c r="L3" s="261"/>
      <c r="M3" s="261"/>
      <c r="N3" s="261"/>
      <c r="O3" s="261"/>
      <c r="P3" s="5"/>
      <c r="Q3" s="407" t="s">
        <v>182</v>
      </c>
      <c r="R3" s="408"/>
      <c r="S3" s="407" t="s">
        <v>183</v>
      </c>
      <c r="T3" s="408"/>
      <c r="U3" s="407" t="s">
        <v>184</v>
      </c>
      <c r="V3" s="408"/>
      <c r="W3" s="407">
        <v>500</v>
      </c>
      <c r="X3" s="408"/>
      <c r="Y3" s="413">
        <v>392694.00727513223</v>
      </c>
      <c r="Z3" s="414"/>
      <c r="AA3" s="413"/>
      <c r="AB3" s="414"/>
      <c r="AC3" s="413">
        <v>870314</v>
      </c>
      <c r="AD3" s="414" t="s">
        <v>185</v>
      </c>
      <c r="AE3" s="413">
        <v>679452</v>
      </c>
      <c r="AF3" s="414" t="s">
        <v>186</v>
      </c>
      <c r="AG3" s="413"/>
      <c r="AH3" s="414"/>
    </row>
    <row r="4" spans="1:34" s="284" customFormat="1" x14ac:dyDescent="0.25">
      <c r="A4" s="420"/>
      <c r="B4" s="420"/>
      <c r="C4" s="420"/>
      <c r="D4" s="421"/>
      <c r="E4" s="422"/>
      <c r="F4" s="423"/>
      <c r="G4" s="424"/>
      <c r="H4" s="424"/>
      <c r="I4" s="424"/>
      <c r="J4" s="424"/>
      <c r="K4" s="137"/>
      <c r="L4" s="295"/>
      <c r="M4" s="296"/>
      <c r="N4" s="433"/>
      <c r="O4" s="433"/>
      <c r="P4" s="133"/>
      <c r="Q4" s="391" t="s">
        <v>187</v>
      </c>
      <c r="R4" s="392"/>
      <c r="S4" s="391" t="s">
        <v>46</v>
      </c>
      <c r="T4" s="392"/>
      <c r="U4" s="391" t="s">
        <v>188</v>
      </c>
      <c r="V4" s="392"/>
      <c r="W4" s="391" t="s">
        <v>189</v>
      </c>
      <c r="X4" s="392"/>
      <c r="Y4" s="404" t="s">
        <v>190</v>
      </c>
      <c r="Z4" s="404"/>
      <c r="AA4" s="404" t="s">
        <v>191</v>
      </c>
      <c r="AB4" s="404"/>
      <c r="AC4" s="404" t="s">
        <v>192</v>
      </c>
      <c r="AD4" s="404"/>
      <c r="AE4" s="404" t="s">
        <v>193</v>
      </c>
      <c r="AF4" s="404"/>
      <c r="AG4" s="404" t="s">
        <v>194</v>
      </c>
      <c r="AH4" s="404"/>
    </row>
    <row r="5" spans="1:34" s="284" customFormat="1" ht="34.5" x14ac:dyDescent="0.25">
      <c r="A5" s="425"/>
      <c r="B5" s="425"/>
      <c r="C5" s="425"/>
      <c r="D5" s="426" t="s">
        <v>195</v>
      </c>
      <c r="E5" s="427" t="s">
        <v>196</v>
      </c>
      <c r="F5" s="428" t="s">
        <v>197</v>
      </c>
      <c r="G5" s="429" t="s">
        <v>209</v>
      </c>
      <c r="H5" s="430" t="s">
        <v>198</v>
      </c>
      <c r="I5" s="431" t="s">
        <v>199</v>
      </c>
      <c r="J5" s="432" t="s">
        <v>200</v>
      </c>
      <c r="K5" s="132"/>
      <c r="L5" s="294" t="s">
        <v>201</v>
      </c>
      <c r="M5" s="297" t="s">
        <v>202</v>
      </c>
      <c r="N5" s="432" t="s">
        <v>203</v>
      </c>
      <c r="O5" s="432" t="s">
        <v>204</v>
      </c>
      <c r="P5" s="134"/>
      <c r="Q5" s="291" t="s">
        <v>199</v>
      </c>
      <c r="R5" s="292" t="s">
        <v>200</v>
      </c>
      <c r="S5" s="291" t="s">
        <v>199</v>
      </c>
      <c r="T5" s="293" t="s">
        <v>200</v>
      </c>
      <c r="U5" s="291" t="s">
        <v>199</v>
      </c>
      <c r="V5" s="293" t="s">
        <v>200</v>
      </c>
      <c r="W5" s="291" t="s">
        <v>205</v>
      </c>
      <c r="X5" s="293" t="s">
        <v>200</v>
      </c>
      <c r="Y5" s="288" t="s">
        <v>199</v>
      </c>
      <c r="Z5" s="289" t="s">
        <v>200</v>
      </c>
      <c r="AA5" s="288"/>
      <c r="AB5" s="289"/>
      <c r="AC5" s="288" t="s">
        <v>206</v>
      </c>
      <c r="AD5" s="290" t="s">
        <v>200</v>
      </c>
      <c r="AE5" s="288" t="s">
        <v>199</v>
      </c>
      <c r="AF5" s="290" t="s">
        <v>200</v>
      </c>
      <c r="AG5" s="288" t="s">
        <v>206</v>
      </c>
      <c r="AH5" s="288" t="s">
        <v>200</v>
      </c>
    </row>
    <row r="6" spans="1:34" s="284" customFormat="1" x14ac:dyDescent="0.25">
      <c r="A6" s="6"/>
      <c r="B6" s="1"/>
      <c r="C6" s="8"/>
      <c r="D6" s="164"/>
      <c r="E6" s="9"/>
      <c r="F6" s="10"/>
      <c r="G6" s="11"/>
      <c r="H6" s="12"/>
      <c r="I6" s="13"/>
      <c r="J6" s="262"/>
      <c r="K6" s="15"/>
      <c r="L6" s="272"/>
      <c r="M6" s="272"/>
      <c r="N6" s="272"/>
      <c r="O6" s="272"/>
      <c r="P6" s="15"/>
      <c r="Q6" s="135"/>
      <c r="R6" s="278"/>
      <c r="S6" s="135"/>
      <c r="T6" s="136"/>
      <c r="U6" s="135"/>
      <c r="V6" s="136"/>
      <c r="W6" s="135"/>
      <c r="X6" s="136"/>
      <c r="Y6" s="135"/>
      <c r="Z6" s="136"/>
      <c r="AA6" s="135"/>
      <c r="AB6" s="136"/>
      <c r="AC6" s="135"/>
      <c r="AD6" s="136"/>
      <c r="AE6" s="135"/>
      <c r="AF6" s="136"/>
      <c r="AG6" s="135"/>
      <c r="AH6" s="136"/>
    </row>
    <row r="7" spans="1:34" s="284" customFormat="1" ht="23.5" customHeight="1" x14ac:dyDescent="0.25">
      <c r="A7" s="6"/>
      <c r="B7" s="16" t="s">
        <v>168</v>
      </c>
      <c r="C7" s="1"/>
      <c r="D7" s="164"/>
      <c r="E7" s="9"/>
      <c r="F7" s="10"/>
      <c r="G7" s="17"/>
      <c r="H7" s="12"/>
      <c r="I7" s="13"/>
      <c r="J7" s="263"/>
      <c r="K7" s="15"/>
      <c r="L7" s="272"/>
      <c r="M7" s="272"/>
      <c r="N7" s="272"/>
      <c r="O7" s="272"/>
      <c r="P7" s="15"/>
      <c r="Q7" s="135"/>
      <c r="R7" s="278"/>
      <c r="S7" s="135"/>
      <c r="T7" s="136"/>
      <c r="U7" s="135"/>
      <c r="V7" s="136"/>
      <c r="W7" s="135"/>
      <c r="X7" s="136"/>
      <c r="Y7" s="135"/>
      <c r="Z7" s="136"/>
      <c r="AA7" s="135"/>
      <c r="AB7" s="136"/>
      <c r="AC7" s="135"/>
      <c r="AD7" s="136"/>
      <c r="AE7" s="135"/>
      <c r="AF7" s="136"/>
      <c r="AG7" s="135"/>
      <c r="AH7" s="136"/>
    </row>
    <row r="8" spans="1:34" s="284" customFormat="1" ht="12.5" customHeight="1" x14ac:dyDescent="0.25">
      <c r="A8" s="6"/>
      <c r="B8" s="2"/>
      <c r="C8" s="18" t="s">
        <v>1</v>
      </c>
      <c r="D8" s="164"/>
      <c r="E8" s="19">
        <v>0.55000000000000004</v>
      </c>
      <c r="F8" s="10" t="s">
        <v>2</v>
      </c>
      <c r="G8" s="20"/>
      <c r="H8" s="14">
        <v>122894.53370567306</v>
      </c>
      <c r="I8" s="21">
        <v>1</v>
      </c>
      <c r="J8" s="264">
        <f t="shared" ref="J8" si="0">+E8*H8*I8</f>
        <v>67591.993538120194</v>
      </c>
      <c r="K8" s="15"/>
      <c r="L8" s="273">
        <f>R8+T8+V8+X8</f>
        <v>10500</v>
      </c>
      <c r="M8" s="273">
        <f>Z8+AB8+AD8+AF8+AH8</f>
        <v>18000</v>
      </c>
      <c r="N8" s="273">
        <f>SUM(L8:M8)</f>
        <v>28500</v>
      </c>
      <c r="O8" s="273">
        <f>J8-N8</f>
        <v>39091.993538120194</v>
      </c>
      <c r="P8" s="15"/>
      <c r="Q8" s="280">
        <v>4</v>
      </c>
      <c r="R8" s="278">
        <v>2000</v>
      </c>
      <c r="S8" s="280"/>
      <c r="T8" s="278">
        <v>5000</v>
      </c>
      <c r="U8" s="280"/>
      <c r="V8" s="278">
        <v>3000</v>
      </c>
      <c r="W8" s="280"/>
      <c r="X8" s="278">
        <v>500</v>
      </c>
      <c r="Y8" s="280"/>
      <c r="Z8" s="278">
        <v>1500</v>
      </c>
      <c r="AA8" s="280"/>
      <c r="AB8" s="278">
        <v>3000</v>
      </c>
      <c r="AC8" s="280"/>
      <c r="AD8" s="278">
        <v>8000</v>
      </c>
      <c r="AE8" s="280"/>
      <c r="AF8" s="278">
        <v>3000</v>
      </c>
      <c r="AG8" s="280"/>
      <c r="AH8" s="278">
        <v>2500</v>
      </c>
    </row>
    <row r="9" spans="1:34" s="284" customFormat="1" ht="12.5" customHeight="1" x14ac:dyDescent="0.25">
      <c r="A9" s="6"/>
      <c r="B9" s="2"/>
      <c r="C9" s="18" t="s">
        <v>3</v>
      </c>
      <c r="D9" s="164"/>
      <c r="E9" s="19">
        <v>0.55000000000000004</v>
      </c>
      <c r="F9" s="10"/>
      <c r="G9" s="20"/>
      <c r="H9" s="14"/>
      <c r="I9" s="13"/>
      <c r="J9" s="264"/>
      <c r="K9" s="15"/>
      <c r="L9" s="273">
        <f t="shared" ref="L9:L15" si="1">R9+T9+V9+X9</f>
        <v>0</v>
      </c>
      <c r="M9" s="273">
        <f t="shared" ref="M9:M15" si="2">Z9+AB9+AD9+AF9+AH9</f>
        <v>0</v>
      </c>
      <c r="N9" s="273">
        <f t="shared" ref="N9:N15" si="3">SUM(L9:M9)</f>
        <v>0</v>
      </c>
      <c r="O9" s="273">
        <f t="shared" ref="O9:O15" si="4">J9-N9</f>
        <v>0</v>
      </c>
      <c r="P9" s="15"/>
      <c r="Q9" s="135"/>
      <c r="R9" s="278"/>
      <c r="S9" s="135"/>
      <c r="T9" s="136"/>
      <c r="U9" s="135"/>
      <c r="V9" s="136"/>
      <c r="W9" s="135"/>
      <c r="X9" s="136"/>
      <c r="Y9" s="135"/>
      <c r="Z9" s="136"/>
      <c r="AA9" s="135"/>
      <c r="AB9" s="136"/>
      <c r="AC9" s="135"/>
      <c r="AD9" s="136"/>
      <c r="AE9" s="135"/>
      <c r="AF9" s="136"/>
      <c r="AG9" s="135"/>
      <c r="AH9" s="136"/>
    </row>
    <row r="10" spans="1:34" s="284" customFormat="1" ht="12.5" customHeight="1" x14ac:dyDescent="0.25">
      <c r="A10" s="6"/>
      <c r="B10" s="2"/>
      <c r="C10" s="18" t="s">
        <v>4</v>
      </c>
      <c r="D10" s="164"/>
      <c r="E10" s="19">
        <v>0.55000000000000004</v>
      </c>
      <c r="F10" s="10"/>
      <c r="G10" s="17"/>
      <c r="H10" s="14"/>
      <c r="I10" s="13"/>
      <c r="J10" s="264"/>
      <c r="K10" s="15"/>
      <c r="L10" s="273">
        <f t="shared" si="1"/>
        <v>0</v>
      </c>
      <c r="M10" s="273">
        <f t="shared" si="2"/>
        <v>0</v>
      </c>
      <c r="N10" s="273">
        <f t="shared" si="3"/>
        <v>0</v>
      </c>
      <c r="O10" s="273">
        <f t="shared" si="4"/>
        <v>0</v>
      </c>
      <c r="P10" s="15"/>
      <c r="Q10" s="135"/>
      <c r="R10" s="278"/>
      <c r="S10" s="135"/>
      <c r="T10" s="136"/>
      <c r="U10" s="135"/>
      <c r="V10" s="136"/>
      <c r="W10" s="135"/>
      <c r="X10" s="136"/>
      <c r="Y10" s="135"/>
      <c r="Z10" s="136"/>
      <c r="AA10" s="135"/>
      <c r="AB10" s="136"/>
      <c r="AC10" s="135"/>
      <c r="AD10" s="136"/>
      <c r="AE10" s="135"/>
      <c r="AF10" s="136"/>
      <c r="AG10" s="135"/>
      <c r="AH10" s="136"/>
    </row>
    <row r="11" spans="1:34" s="284" customFormat="1" ht="12.5" customHeight="1" x14ac:dyDescent="0.25">
      <c r="A11" s="6"/>
      <c r="B11" s="2"/>
      <c r="C11" s="18" t="s">
        <v>5</v>
      </c>
      <c r="D11" s="164"/>
      <c r="E11" s="19">
        <v>0.55000000000000004</v>
      </c>
      <c r="F11" s="10"/>
      <c r="G11" s="17"/>
      <c r="H11" s="14"/>
      <c r="I11" s="13"/>
      <c r="J11" s="264"/>
      <c r="K11" s="15"/>
      <c r="L11" s="273">
        <f t="shared" si="1"/>
        <v>0</v>
      </c>
      <c r="M11" s="273">
        <f t="shared" si="2"/>
        <v>0</v>
      </c>
      <c r="N11" s="273">
        <f t="shared" si="3"/>
        <v>0</v>
      </c>
      <c r="O11" s="273">
        <f t="shared" si="4"/>
        <v>0</v>
      </c>
      <c r="P11" s="15"/>
      <c r="Q11" s="135"/>
      <c r="R11" s="278"/>
      <c r="S11" s="135"/>
      <c r="T11" s="136"/>
      <c r="U11" s="135"/>
      <c r="V11" s="136"/>
      <c r="W11" s="135"/>
      <c r="X11" s="136"/>
      <c r="Y11" s="135"/>
      <c r="Z11" s="136"/>
      <c r="AA11" s="135"/>
      <c r="AB11" s="136"/>
      <c r="AC11" s="135"/>
      <c r="AD11" s="136"/>
      <c r="AE11" s="135"/>
      <c r="AF11" s="136"/>
      <c r="AG11" s="135"/>
      <c r="AH11" s="136"/>
    </row>
    <row r="12" spans="1:34" s="284" customFormat="1" ht="12.5" customHeight="1" x14ac:dyDescent="0.25">
      <c r="A12" s="6"/>
      <c r="B12" s="2"/>
      <c r="C12" s="18" t="s">
        <v>6</v>
      </c>
      <c r="D12" s="164"/>
      <c r="E12" s="19">
        <v>0.55000000000000004</v>
      </c>
      <c r="F12" s="10"/>
      <c r="G12" s="17"/>
      <c r="H12" s="14"/>
      <c r="I12" s="13"/>
      <c r="J12" s="264"/>
      <c r="K12" s="15"/>
      <c r="L12" s="273">
        <f t="shared" si="1"/>
        <v>0</v>
      </c>
      <c r="M12" s="273">
        <f t="shared" si="2"/>
        <v>0</v>
      </c>
      <c r="N12" s="273">
        <f t="shared" si="3"/>
        <v>0</v>
      </c>
      <c r="O12" s="273">
        <f t="shared" si="4"/>
        <v>0</v>
      </c>
      <c r="P12" s="15"/>
      <c r="Q12" s="135"/>
      <c r="R12" s="278"/>
      <c r="S12" s="135"/>
      <c r="T12" s="136"/>
      <c r="U12" s="135"/>
      <c r="V12" s="136"/>
      <c r="W12" s="135"/>
      <c r="X12" s="136"/>
      <c r="Y12" s="135"/>
      <c r="Z12" s="136"/>
      <c r="AA12" s="135"/>
      <c r="AB12" s="136"/>
      <c r="AC12" s="135"/>
      <c r="AD12" s="136"/>
      <c r="AE12" s="135"/>
      <c r="AF12" s="136"/>
      <c r="AG12" s="135"/>
      <c r="AH12" s="136"/>
    </row>
    <row r="13" spans="1:34" s="284" customFormat="1" ht="12.5" customHeight="1" x14ac:dyDescent="0.25">
      <c r="A13" s="6"/>
      <c r="B13" s="2"/>
      <c r="C13" s="18" t="s">
        <v>7</v>
      </c>
      <c r="D13" s="164"/>
      <c r="E13" s="19">
        <v>0.55000000000000004</v>
      </c>
      <c r="F13" s="10"/>
      <c r="G13" s="11"/>
      <c r="H13" s="14"/>
      <c r="I13" s="13"/>
      <c r="J13" s="264"/>
      <c r="K13" s="15"/>
      <c r="L13" s="273">
        <f t="shared" si="1"/>
        <v>0</v>
      </c>
      <c r="M13" s="273">
        <f t="shared" si="2"/>
        <v>0</v>
      </c>
      <c r="N13" s="273">
        <f t="shared" si="3"/>
        <v>0</v>
      </c>
      <c r="O13" s="273">
        <f t="shared" si="4"/>
        <v>0</v>
      </c>
      <c r="P13" s="15"/>
      <c r="Q13" s="135"/>
      <c r="R13" s="278"/>
      <c r="S13" s="135"/>
      <c r="T13" s="136"/>
      <c r="U13" s="135"/>
      <c r="V13" s="136"/>
      <c r="W13" s="135"/>
      <c r="X13" s="136"/>
      <c r="Y13" s="135"/>
      <c r="Z13" s="136"/>
      <c r="AA13" s="135"/>
      <c r="AB13" s="136"/>
      <c r="AC13" s="135"/>
      <c r="AD13" s="136"/>
      <c r="AE13" s="135"/>
      <c r="AF13" s="136"/>
      <c r="AG13" s="135"/>
      <c r="AH13" s="136"/>
    </row>
    <row r="14" spans="1:34" s="284" customFormat="1" ht="12.5" customHeight="1" x14ac:dyDescent="0.25">
      <c r="A14" s="6"/>
      <c r="B14" s="2"/>
      <c r="C14" s="18" t="s">
        <v>8</v>
      </c>
      <c r="D14" s="164"/>
      <c r="E14" s="19">
        <v>0.55000000000000004</v>
      </c>
      <c r="F14" s="10"/>
      <c r="G14" s="11"/>
      <c r="H14" s="14"/>
      <c r="I14" s="13"/>
      <c r="J14" s="264"/>
      <c r="K14" s="15"/>
      <c r="L14" s="273">
        <f t="shared" si="1"/>
        <v>0</v>
      </c>
      <c r="M14" s="273">
        <f t="shared" si="2"/>
        <v>0</v>
      </c>
      <c r="N14" s="273">
        <f t="shared" si="3"/>
        <v>0</v>
      </c>
      <c r="O14" s="273">
        <f t="shared" si="4"/>
        <v>0</v>
      </c>
      <c r="P14" s="15"/>
      <c r="Q14" s="135"/>
      <c r="R14" s="278"/>
      <c r="S14" s="135"/>
      <c r="T14" s="136"/>
      <c r="U14" s="135"/>
      <c r="V14" s="136"/>
      <c r="W14" s="135"/>
      <c r="X14" s="136"/>
      <c r="Y14" s="135"/>
      <c r="Z14" s="136"/>
      <c r="AA14" s="135"/>
      <c r="AB14" s="136"/>
      <c r="AC14" s="135"/>
      <c r="AD14" s="136"/>
      <c r="AE14" s="135"/>
      <c r="AF14" s="136"/>
      <c r="AG14" s="135"/>
      <c r="AH14" s="136"/>
    </row>
    <row r="15" spans="1:34" s="284" customFormat="1" ht="12.5" customHeight="1" x14ac:dyDescent="0.25">
      <c r="A15" s="6"/>
      <c r="B15" s="2"/>
      <c r="C15" s="18" t="s">
        <v>9</v>
      </c>
      <c r="D15" s="164"/>
      <c r="E15" s="19">
        <v>0.55000000000000004</v>
      </c>
      <c r="F15" s="10"/>
      <c r="G15" s="11"/>
      <c r="H15" s="14"/>
      <c r="I15" s="13"/>
      <c r="J15" s="264"/>
      <c r="K15" s="15"/>
      <c r="L15" s="273">
        <f t="shared" si="1"/>
        <v>0</v>
      </c>
      <c r="M15" s="273">
        <f t="shared" si="2"/>
        <v>0</v>
      </c>
      <c r="N15" s="273">
        <f t="shared" si="3"/>
        <v>0</v>
      </c>
      <c r="O15" s="273">
        <f t="shared" si="4"/>
        <v>0</v>
      </c>
      <c r="P15" s="15"/>
      <c r="Q15" s="135"/>
      <c r="R15" s="278"/>
      <c r="S15" s="135"/>
      <c r="T15" s="136"/>
      <c r="U15" s="135"/>
      <c r="V15" s="136"/>
      <c r="W15" s="135"/>
      <c r="X15" s="136"/>
      <c r="Y15" s="135"/>
      <c r="Z15" s="136"/>
      <c r="AA15" s="135"/>
      <c r="AB15" s="136"/>
      <c r="AC15" s="135"/>
      <c r="AD15" s="136"/>
      <c r="AE15" s="135"/>
      <c r="AF15" s="136"/>
      <c r="AG15" s="135"/>
      <c r="AH15" s="136"/>
    </row>
    <row r="16" spans="1:34" s="284" customFormat="1" x14ac:dyDescent="0.25">
      <c r="A16" s="6"/>
      <c r="B16" s="2"/>
      <c r="C16" s="8"/>
      <c r="D16" s="164"/>
      <c r="E16" s="9"/>
      <c r="F16" s="10"/>
      <c r="G16" s="11"/>
      <c r="H16" s="12"/>
      <c r="I16" s="13"/>
      <c r="J16" s="262"/>
      <c r="K16" s="15"/>
      <c r="L16" s="272"/>
      <c r="M16" s="272"/>
      <c r="N16" s="272"/>
      <c r="O16" s="272"/>
      <c r="P16" s="15"/>
      <c r="Q16" s="135"/>
      <c r="R16" s="278"/>
      <c r="S16" s="135"/>
      <c r="T16" s="136"/>
      <c r="U16" s="135"/>
      <c r="V16" s="136"/>
      <c r="W16" s="135"/>
      <c r="X16" s="136"/>
      <c r="Y16" s="135"/>
      <c r="Z16" s="136"/>
      <c r="AA16" s="135"/>
      <c r="AB16" s="136"/>
      <c r="AC16" s="135"/>
      <c r="AD16" s="136"/>
      <c r="AE16" s="135"/>
      <c r="AF16" s="136"/>
      <c r="AG16" s="135"/>
      <c r="AH16" s="136"/>
    </row>
    <row r="17" spans="1:34" s="284" customFormat="1" x14ac:dyDescent="0.25">
      <c r="A17" s="23"/>
      <c r="B17" s="281"/>
      <c r="C17" s="282" t="s">
        <v>259</v>
      </c>
      <c r="D17" s="24"/>
      <c r="E17" s="25"/>
      <c r="F17" s="26"/>
      <c r="G17" s="27"/>
      <c r="H17" s="28"/>
      <c r="I17" s="29"/>
      <c r="J17" s="265">
        <f>SUM(J8:J16)</f>
        <v>67591.993538120194</v>
      </c>
      <c r="K17" s="15"/>
      <c r="L17" s="275">
        <f>SUM(L8:L16)</f>
        <v>10500</v>
      </c>
      <c r="M17" s="275">
        <f t="shared" ref="M17:O17" si="5">SUM(M8:M16)</f>
        <v>18000</v>
      </c>
      <c r="N17" s="275">
        <f t="shared" si="5"/>
        <v>28500</v>
      </c>
      <c r="O17" s="275">
        <f t="shared" si="5"/>
        <v>39091.993538120194</v>
      </c>
      <c r="P17" s="15"/>
      <c r="Q17" s="276"/>
      <c r="R17" s="279">
        <f>SUM(R8:R16)</f>
        <v>2000</v>
      </c>
      <c r="S17" s="276"/>
      <c r="T17" s="277">
        <f t="shared" ref="T17" si="6">SUM(T8:T16)</f>
        <v>5000</v>
      </c>
      <c r="U17" s="276"/>
      <c r="V17" s="277">
        <f t="shared" ref="V17" si="7">SUM(V8:V16)</f>
        <v>3000</v>
      </c>
      <c r="W17" s="276"/>
      <c r="X17" s="277">
        <f t="shared" ref="X17" si="8">SUM(X8:X16)</f>
        <v>500</v>
      </c>
      <c r="Y17" s="276"/>
      <c r="Z17" s="277">
        <f t="shared" ref="Z17" si="9">SUM(Z8:Z16)</f>
        <v>1500</v>
      </c>
      <c r="AA17" s="276"/>
      <c r="AB17" s="277">
        <f t="shared" ref="AB17" si="10">SUM(AB8:AB16)</f>
        <v>3000</v>
      </c>
      <c r="AC17" s="276"/>
      <c r="AD17" s="277">
        <f t="shared" ref="AD17" si="11">SUM(AD8:AD16)</f>
        <v>8000</v>
      </c>
      <c r="AE17" s="276"/>
      <c r="AF17" s="277">
        <f t="shared" ref="AF17" si="12">SUM(AF8:AF16)</f>
        <v>3000</v>
      </c>
      <c r="AG17" s="276"/>
      <c r="AH17" s="277">
        <f t="shared" ref="AH17" si="13">SUM(AH8:AH16)</f>
        <v>2500</v>
      </c>
    </row>
    <row r="18" spans="1:34" s="284" customFormat="1" x14ac:dyDescent="0.25">
      <c r="A18" s="6"/>
      <c r="B18" s="7"/>
      <c r="C18" s="8"/>
      <c r="D18" s="164"/>
      <c r="E18" s="9"/>
      <c r="F18" s="10"/>
      <c r="G18" s="11"/>
      <c r="H18" s="12"/>
      <c r="I18" s="13"/>
      <c r="J18" s="262"/>
      <c r="K18" s="15"/>
      <c r="L18" s="272"/>
      <c r="M18" s="272"/>
      <c r="N18" s="272"/>
      <c r="O18" s="272"/>
      <c r="P18" s="15"/>
      <c r="Q18" s="135"/>
      <c r="R18" s="278"/>
      <c r="S18" s="135"/>
      <c r="T18" s="136"/>
      <c r="U18" s="135"/>
      <c r="V18" s="136"/>
      <c r="W18" s="135"/>
      <c r="X18" s="136"/>
      <c r="Y18" s="135"/>
      <c r="Z18" s="136"/>
      <c r="AA18" s="135"/>
      <c r="AB18" s="136"/>
      <c r="AC18" s="135"/>
      <c r="AD18" s="136"/>
      <c r="AE18" s="135"/>
      <c r="AF18" s="136"/>
      <c r="AG18" s="135"/>
      <c r="AH18" s="136"/>
    </row>
    <row r="19" spans="1:34" s="284" customFormat="1" x14ac:dyDescent="0.25">
      <c r="A19" s="6"/>
      <c r="B19" s="7" t="s">
        <v>0</v>
      </c>
      <c r="C19" s="8"/>
      <c r="D19" s="164"/>
      <c r="E19" s="9"/>
      <c r="F19" s="10"/>
      <c r="G19" s="11"/>
      <c r="H19" s="12"/>
      <c r="I19" s="13"/>
      <c r="J19" s="262"/>
      <c r="K19" s="15"/>
      <c r="L19" s="272"/>
      <c r="M19" s="272"/>
      <c r="N19" s="272"/>
      <c r="O19" s="272"/>
      <c r="P19" s="15"/>
      <c r="Q19" s="135"/>
      <c r="R19" s="278"/>
      <c r="S19" s="135"/>
      <c r="T19" s="136"/>
      <c r="U19" s="135"/>
      <c r="V19" s="136"/>
      <c r="W19" s="135"/>
      <c r="X19" s="136"/>
      <c r="Y19" s="135"/>
      <c r="Z19" s="136"/>
      <c r="AA19" s="135"/>
      <c r="AB19" s="136"/>
      <c r="AC19" s="135"/>
      <c r="AD19" s="136"/>
      <c r="AE19" s="135"/>
      <c r="AF19" s="136"/>
      <c r="AG19" s="135"/>
      <c r="AH19" s="136"/>
    </row>
    <row r="20" spans="1:34" s="284" customFormat="1" ht="13" customHeight="1" x14ac:dyDescent="0.25">
      <c r="A20" s="6"/>
      <c r="B20" s="2"/>
      <c r="C20" s="30" t="s">
        <v>257</v>
      </c>
      <c r="D20" s="164"/>
      <c r="E20" s="9"/>
      <c r="F20" s="10"/>
      <c r="G20" s="11"/>
      <c r="H20" s="12"/>
      <c r="I20" s="13"/>
      <c r="J20" s="264"/>
      <c r="K20" s="15"/>
      <c r="L20" s="272"/>
      <c r="M20" s="272"/>
      <c r="N20" s="272"/>
      <c r="O20" s="272"/>
      <c r="P20" s="15"/>
      <c r="Q20" s="135"/>
      <c r="R20" s="278"/>
      <c r="S20" s="135"/>
      <c r="T20" s="136"/>
      <c r="U20" s="135"/>
      <c r="V20" s="136"/>
      <c r="W20" s="135"/>
      <c r="X20" s="136"/>
      <c r="Y20" s="135"/>
      <c r="Z20" s="136"/>
      <c r="AA20" s="135"/>
      <c r="AB20" s="136"/>
      <c r="AC20" s="135"/>
      <c r="AD20" s="136"/>
      <c r="AE20" s="135"/>
      <c r="AF20" s="136"/>
      <c r="AG20" s="135"/>
      <c r="AH20" s="136"/>
    </row>
    <row r="21" spans="1:34" s="284" customFormat="1" ht="15" customHeight="1" x14ac:dyDescent="0.25">
      <c r="A21" s="6"/>
      <c r="B21" s="2"/>
      <c r="C21" s="31" t="s">
        <v>10</v>
      </c>
      <c r="D21" s="164" t="s">
        <v>11</v>
      </c>
      <c r="E21" s="9">
        <v>1</v>
      </c>
      <c r="F21" s="10" t="s">
        <v>12</v>
      </c>
      <c r="G21" s="11"/>
      <c r="H21" s="12">
        <v>465</v>
      </c>
      <c r="I21" s="32">
        <v>150</v>
      </c>
      <c r="J21" s="264">
        <f t="shared" ref="J21:J34" si="14">+E21*H21*I21</f>
        <v>69750</v>
      </c>
      <c r="K21" s="15"/>
      <c r="L21" s="273">
        <f t="shared" ref="L21:L69" si="15">R21+T21+V21+X21</f>
        <v>0</v>
      </c>
      <c r="M21" s="273">
        <f t="shared" ref="M21:M69" si="16">Z21+AB21+AD21+AF21+AH21</f>
        <v>0</v>
      </c>
      <c r="N21" s="273">
        <f t="shared" ref="N21:N69" si="17">SUM(L21:M21)</f>
        <v>0</v>
      </c>
      <c r="O21" s="273">
        <f t="shared" ref="O21:O69" si="18">J21-N21</f>
        <v>69750</v>
      </c>
      <c r="P21" s="15"/>
      <c r="Q21" s="135"/>
      <c r="R21" s="278"/>
      <c r="S21" s="135"/>
      <c r="T21" s="136"/>
      <c r="U21" s="135"/>
      <c r="V21" s="136"/>
      <c r="W21" s="135"/>
      <c r="X21" s="136"/>
      <c r="Y21" s="135"/>
      <c r="Z21" s="136"/>
      <c r="AA21" s="135"/>
      <c r="AB21" s="136"/>
      <c r="AC21" s="135"/>
      <c r="AD21" s="136"/>
      <c r="AE21" s="135"/>
      <c r="AF21" s="136"/>
      <c r="AG21" s="135"/>
      <c r="AH21" s="136"/>
    </row>
    <row r="22" spans="1:34" s="284" customFormat="1" ht="13" customHeight="1" x14ac:dyDescent="0.25">
      <c r="A22" s="6"/>
      <c r="B22" s="31"/>
      <c r="C22" s="31" t="s">
        <v>13</v>
      </c>
      <c r="D22" s="165" t="s">
        <v>14</v>
      </c>
      <c r="E22" s="33">
        <v>1</v>
      </c>
      <c r="F22" s="34" t="s">
        <v>12</v>
      </c>
      <c r="G22" s="35"/>
      <c r="H22" s="36">
        <v>475</v>
      </c>
      <c r="I22" s="13"/>
      <c r="J22" s="266">
        <f t="shared" si="14"/>
        <v>0</v>
      </c>
      <c r="K22" s="15"/>
      <c r="L22" s="273">
        <f t="shared" si="15"/>
        <v>0</v>
      </c>
      <c r="M22" s="273">
        <f t="shared" si="16"/>
        <v>0</v>
      </c>
      <c r="N22" s="273">
        <f t="shared" si="17"/>
        <v>0</v>
      </c>
      <c r="O22" s="273">
        <f t="shared" si="18"/>
        <v>0</v>
      </c>
      <c r="P22" s="15"/>
      <c r="Q22" s="135"/>
      <c r="R22" s="278"/>
      <c r="S22" s="135"/>
      <c r="T22" s="136"/>
      <c r="U22" s="135"/>
      <c r="V22" s="136"/>
      <c r="W22" s="135"/>
      <c r="X22" s="136"/>
      <c r="Y22" s="135"/>
      <c r="Z22" s="136"/>
      <c r="AA22" s="135"/>
      <c r="AB22" s="136"/>
      <c r="AC22" s="135"/>
      <c r="AD22" s="136"/>
      <c r="AE22" s="135"/>
      <c r="AF22" s="136"/>
      <c r="AG22" s="135"/>
      <c r="AH22" s="136"/>
    </row>
    <row r="23" spans="1:34" s="284" customFormat="1" ht="13" customHeight="1" x14ac:dyDescent="0.25">
      <c r="A23" s="6"/>
      <c r="B23" s="31"/>
      <c r="C23" s="31" t="s">
        <v>15</v>
      </c>
      <c r="D23" s="165" t="s">
        <v>16</v>
      </c>
      <c r="E23" s="33">
        <v>1</v>
      </c>
      <c r="F23" s="34" t="s">
        <v>12</v>
      </c>
      <c r="G23" s="35"/>
      <c r="H23" s="12">
        <v>465</v>
      </c>
      <c r="I23" s="32"/>
      <c r="J23" s="266">
        <f t="shared" si="14"/>
        <v>0</v>
      </c>
      <c r="K23" s="15"/>
      <c r="L23" s="273">
        <f t="shared" si="15"/>
        <v>0</v>
      </c>
      <c r="M23" s="273">
        <f t="shared" si="16"/>
        <v>0</v>
      </c>
      <c r="N23" s="273">
        <f t="shared" si="17"/>
        <v>0</v>
      </c>
      <c r="O23" s="273">
        <f t="shared" si="18"/>
        <v>0</v>
      </c>
      <c r="P23" s="15"/>
      <c r="Q23" s="135"/>
      <c r="R23" s="278"/>
      <c r="S23" s="135"/>
      <c r="T23" s="136"/>
      <c r="U23" s="135"/>
      <c r="V23" s="136"/>
      <c r="W23" s="135"/>
      <c r="X23" s="136"/>
      <c r="Y23" s="135"/>
      <c r="Z23" s="136"/>
      <c r="AA23" s="135"/>
      <c r="AB23" s="136"/>
      <c r="AC23" s="135"/>
      <c r="AD23" s="136"/>
      <c r="AE23" s="135"/>
      <c r="AF23" s="136"/>
      <c r="AG23" s="135"/>
      <c r="AH23" s="136"/>
    </row>
    <row r="24" spans="1:34" s="284" customFormat="1" ht="13" customHeight="1" x14ac:dyDescent="0.25">
      <c r="A24" s="6"/>
      <c r="B24" s="31"/>
      <c r="C24" s="31" t="s">
        <v>17</v>
      </c>
      <c r="D24" s="166" t="s">
        <v>18</v>
      </c>
      <c r="E24" s="33">
        <v>1</v>
      </c>
      <c r="F24" s="34" t="s">
        <v>19</v>
      </c>
      <c r="G24" s="35"/>
      <c r="H24" s="36">
        <v>450</v>
      </c>
      <c r="I24" s="13"/>
      <c r="J24" s="266">
        <f t="shared" si="14"/>
        <v>0</v>
      </c>
      <c r="K24" s="15"/>
      <c r="L24" s="273">
        <f t="shared" si="15"/>
        <v>0</v>
      </c>
      <c r="M24" s="273">
        <f t="shared" si="16"/>
        <v>0</v>
      </c>
      <c r="N24" s="273">
        <f t="shared" si="17"/>
        <v>0</v>
      </c>
      <c r="O24" s="273">
        <f t="shared" si="18"/>
        <v>0</v>
      </c>
      <c r="P24" s="15"/>
      <c r="Q24" s="135"/>
      <c r="R24" s="278"/>
      <c r="S24" s="135"/>
      <c r="T24" s="136"/>
      <c r="U24" s="135"/>
      <c r="V24" s="136"/>
      <c r="W24" s="135"/>
      <c r="X24" s="136"/>
      <c r="Y24" s="135"/>
      <c r="Z24" s="136"/>
      <c r="AA24" s="135"/>
      <c r="AB24" s="136"/>
      <c r="AC24" s="135"/>
      <c r="AD24" s="136"/>
      <c r="AE24" s="135"/>
      <c r="AF24" s="136"/>
      <c r="AG24" s="135"/>
      <c r="AH24" s="136"/>
    </row>
    <row r="25" spans="1:34" s="284" customFormat="1" ht="13" customHeight="1" x14ac:dyDescent="0.25">
      <c r="A25" s="38"/>
      <c r="B25" s="39"/>
      <c r="C25" s="31" t="s">
        <v>20</v>
      </c>
      <c r="D25" s="167" t="s">
        <v>21</v>
      </c>
      <c r="E25" s="40">
        <v>1</v>
      </c>
      <c r="F25" s="41" t="s">
        <v>19</v>
      </c>
      <c r="G25" s="42"/>
      <c r="H25" s="43">
        <v>475</v>
      </c>
      <c r="I25" s="44"/>
      <c r="J25" s="267">
        <f t="shared" si="14"/>
        <v>0</v>
      </c>
      <c r="K25" s="15"/>
      <c r="L25" s="273">
        <f t="shared" si="15"/>
        <v>0</v>
      </c>
      <c r="M25" s="273">
        <f t="shared" si="16"/>
        <v>0</v>
      </c>
      <c r="N25" s="273">
        <f t="shared" si="17"/>
        <v>0</v>
      </c>
      <c r="O25" s="273">
        <f t="shared" si="18"/>
        <v>0</v>
      </c>
      <c r="P25" s="15"/>
      <c r="Q25" s="135"/>
      <c r="R25" s="278"/>
      <c r="S25" s="135"/>
      <c r="T25" s="136"/>
      <c r="U25" s="135"/>
      <c r="V25" s="136"/>
      <c r="W25" s="135"/>
      <c r="X25" s="136"/>
      <c r="Y25" s="135"/>
      <c r="Z25" s="136"/>
      <c r="AA25" s="135"/>
      <c r="AB25" s="136"/>
      <c r="AC25" s="135"/>
      <c r="AD25" s="136"/>
      <c r="AE25" s="135"/>
      <c r="AF25" s="136"/>
      <c r="AG25" s="135"/>
      <c r="AH25" s="136"/>
    </row>
    <row r="26" spans="1:34" s="284" customFormat="1" ht="13" customHeight="1" x14ac:dyDescent="0.25">
      <c r="A26" s="6"/>
      <c r="B26" s="31"/>
      <c r="C26" s="8" t="s">
        <v>22</v>
      </c>
      <c r="D26" s="165" t="s">
        <v>23</v>
      </c>
      <c r="E26" s="45">
        <v>1</v>
      </c>
      <c r="F26" s="34" t="s">
        <v>19</v>
      </c>
      <c r="G26" s="35"/>
      <c r="H26" s="37">
        <v>465</v>
      </c>
      <c r="I26" s="46"/>
      <c r="J26" s="266">
        <f>+E26*H26*I26</f>
        <v>0</v>
      </c>
      <c r="K26" s="15"/>
      <c r="L26" s="273">
        <f t="shared" si="15"/>
        <v>0</v>
      </c>
      <c r="M26" s="273">
        <f t="shared" si="16"/>
        <v>0</v>
      </c>
      <c r="N26" s="273">
        <f t="shared" si="17"/>
        <v>0</v>
      </c>
      <c r="O26" s="273">
        <f t="shared" si="18"/>
        <v>0</v>
      </c>
      <c r="P26" s="15"/>
      <c r="Q26" s="135"/>
      <c r="R26" s="278"/>
      <c r="S26" s="135"/>
      <c r="T26" s="136"/>
      <c r="U26" s="135"/>
      <c r="V26" s="136"/>
      <c r="W26" s="135"/>
      <c r="X26" s="136"/>
      <c r="Y26" s="135"/>
      <c r="Z26" s="136"/>
      <c r="AA26" s="135"/>
      <c r="AB26" s="136"/>
      <c r="AC26" s="135"/>
      <c r="AD26" s="136"/>
      <c r="AE26" s="135"/>
      <c r="AF26" s="136"/>
      <c r="AG26" s="135"/>
      <c r="AH26" s="136"/>
    </row>
    <row r="27" spans="1:34" s="284" customFormat="1" ht="13" customHeight="1" x14ac:dyDescent="0.25">
      <c r="A27" s="6"/>
      <c r="B27" s="31"/>
      <c r="C27" s="8"/>
      <c r="D27" s="165"/>
      <c r="E27" s="45"/>
      <c r="F27" s="34"/>
      <c r="G27" s="35"/>
      <c r="H27" s="37"/>
      <c r="I27" s="46"/>
      <c r="J27" s="266"/>
      <c r="K27" s="15"/>
      <c r="L27" s="273">
        <f t="shared" si="15"/>
        <v>0</v>
      </c>
      <c r="M27" s="273">
        <f t="shared" si="16"/>
        <v>0</v>
      </c>
      <c r="N27" s="273">
        <f t="shared" si="17"/>
        <v>0</v>
      </c>
      <c r="O27" s="273">
        <f t="shared" si="18"/>
        <v>0</v>
      </c>
      <c r="P27" s="15"/>
      <c r="Q27" s="135"/>
      <c r="R27" s="278"/>
      <c r="S27" s="135"/>
      <c r="T27" s="136"/>
      <c r="U27" s="135"/>
      <c r="V27" s="136"/>
      <c r="W27" s="135"/>
      <c r="X27" s="136"/>
      <c r="Y27" s="135"/>
      <c r="Z27" s="136"/>
      <c r="AA27" s="135"/>
      <c r="AB27" s="136"/>
      <c r="AC27" s="135"/>
      <c r="AD27" s="136"/>
      <c r="AE27" s="135"/>
      <c r="AF27" s="136"/>
      <c r="AG27" s="135"/>
      <c r="AH27" s="136"/>
    </row>
    <row r="28" spans="1:34" s="284" customFormat="1" ht="13" customHeight="1" x14ac:dyDescent="0.25">
      <c r="A28" s="6"/>
      <c r="B28" s="31"/>
      <c r="C28" s="30" t="s">
        <v>258</v>
      </c>
      <c r="D28" s="165"/>
      <c r="E28" s="45"/>
      <c r="F28" s="34"/>
      <c r="G28" s="35"/>
      <c r="H28" s="37"/>
      <c r="I28" s="46"/>
      <c r="J28" s="266"/>
      <c r="K28" s="15"/>
      <c r="L28" s="273">
        <f t="shared" si="15"/>
        <v>0</v>
      </c>
      <c r="M28" s="273">
        <f t="shared" si="16"/>
        <v>0</v>
      </c>
      <c r="N28" s="273">
        <f t="shared" si="17"/>
        <v>0</v>
      </c>
      <c r="O28" s="273">
        <f t="shared" si="18"/>
        <v>0</v>
      </c>
      <c r="P28" s="15"/>
      <c r="Q28" s="135"/>
      <c r="R28" s="278"/>
      <c r="S28" s="135"/>
      <c r="T28" s="136"/>
      <c r="U28" s="135"/>
      <c r="V28" s="136"/>
      <c r="W28" s="135"/>
      <c r="X28" s="136"/>
      <c r="Y28" s="135"/>
      <c r="Z28" s="136"/>
      <c r="AA28" s="135"/>
      <c r="AB28" s="136"/>
      <c r="AC28" s="135"/>
      <c r="AD28" s="136"/>
      <c r="AE28" s="135"/>
      <c r="AF28" s="136"/>
      <c r="AG28" s="135"/>
      <c r="AH28" s="136"/>
    </row>
    <row r="29" spans="1:34" s="284" customFormat="1" ht="13" customHeight="1" x14ac:dyDescent="0.25">
      <c r="A29" s="6"/>
      <c r="B29" s="31"/>
      <c r="C29" s="31" t="s">
        <v>24</v>
      </c>
      <c r="D29" s="165"/>
      <c r="E29" s="33">
        <v>1</v>
      </c>
      <c r="F29" s="34" t="s">
        <v>25</v>
      </c>
      <c r="G29" s="35"/>
      <c r="H29" s="37">
        <v>2750.8379936346901</v>
      </c>
      <c r="I29" s="13">
        <v>12</v>
      </c>
      <c r="J29" s="266">
        <f>+E29*H29*I29</f>
        <v>33010.055923616281</v>
      </c>
      <c r="K29" s="15"/>
      <c r="L29" s="273">
        <f t="shared" si="15"/>
        <v>0</v>
      </c>
      <c r="M29" s="273">
        <f t="shared" si="16"/>
        <v>0</v>
      </c>
      <c r="N29" s="273">
        <f t="shared" si="17"/>
        <v>0</v>
      </c>
      <c r="O29" s="273">
        <f t="shared" si="18"/>
        <v>33010.055923616281</v>
      </c>
      <c r="P29" s="15"/>
      <c r="Q29" s="135"/>
      <c r="R29" s="278"/>
      <c r="S29" s="135"/>
      <c r="T29" s="136"/>
      <c r="U29" s="135"/>
      <c r="V29" s="136"/>
      <c r="W29" s="135"/>
      <c r="X29" s="136"/>
      <c r="Y29" s="135"/>
      <c r="Z29" s="136"/>
      <c r="AA29" s="135"/>
      <c r="AB29" s="136"/>
      <c r="AC29" s="135"/>
      <c r="AD29" s="136"/>
      <c r="AE29" s="135"/>
      <c r="AF29" s="136"/>
      <c r="AG29" s="135"/>
      <c r="AH29" s="136"/>
    </row>
    <row r="30" spans="1:34" s="284" customFormat="1" ht="13" customHeight="1" x14ac:dyDescent="0.25">
      <c r="A30" s="6"/>
      <c r="B30" s="31"/>
      <c r="C30" s="31" t="s">
        <v>20</v>
      </c>
      <c r="D30" s="165"/>
      <c r="E30" s="33">
        <v>1</v>
      </c>
      <c r="F30" s="34" t="s">
        <v>25</v>
      </c>
      <c r="G30" s="35"/>
      <c r="H30" s="36"/>
      <c r="I30" s="13"/>
      <c r="J30" s="266">
        <f t="shared" ref="J30" si="19">+E30*H30*I30</f>
        <v>0</v>
      </c>
      <c r="K30" s="15"/>
      <c r="L30" s="273">
        <f t="shared" si="15"/>
        <v>0</v>
      </c>
      <c r="M30" s="273">
        <f t="shared" si="16"/>
        <v>0</v>
      </c>
      <c r="N30" s="273">
        <f t="shared" si="17"/>
        <v>0</v>
      </c>
      <c r="O30" s="273">
        <f t="shared" si="18"/>
        <v>0</v>
      </c>
      <c r="P30" s="15"/>
      <c r="Q30" s="135"/>
      <c r="R30" s="278"/>
      <c r="S30" s="135"/>
      <c r="T30" s="136"/>
      <c r="U30" s="135"/>
      <c r="V30" s="136"/>
      <c r="W30" s="135"/>
      <c r="X30" s="136"/>
      <c r="Y30" s="135"/>
      <c r="Z30" s="136"/>
      <c r="AA30" s="135"/>
      <c r="AB30" s="136"/>
      <c r="AC30" s="135"/>
      <c r="AD30" s="136"/>
      <c r="AE30" s="135"/>
      <c r="AF30" s="136"/>
      <c r="AG30" s="135"/>
      <c r="AH30" s="136"/>
    </row>
    <row r="31" spans="1:34" s="284" customFormat="1" ht="13" customHeight="1" x14ac:dyDescent="0.25">
      <c r="A31" s="6"/>
      <c r="B31" s="31"/>
      <c r="C31" s="31" t="s">
        <v>26</v>
      </c>
      <c r="D31" s="165"/>
      <c r="E31" s="33">
        <v>1</v>
      </c>
      <c r="F31" s="34" t="s">
        <v>19</v>
      </c>
      <c r="G31" s="35"/>
      <c r="H31" s="37"/>
      <c r="I31" s="13"/>
      <c r="J31" s="266">
        <f t="shared" si="14"/>
        <v>0</v>
      </c>
      <c r="K31" s="15"/>
      <c r="L31" s="273">
        <f t="shared" si="15"/>
        <v>0</v>
      </c>
      <c r="M31" s="273">
        <f t="shared" si="16"/>
        <v>0</v>
      </c>
      <c r="N31" s="273">
        <f t="shared" si="17"/>
        <v>0</v>
      </c>
      <c r="O31" s="273">
        <f t="shared" si="18"/>
        <v>0</v>
      </c>
      <c r="P31" s="15"/>
      <c r="Q31" s="135"/>
      <c r="R31" s="278"/>
      <c r="S31" s="135"/>
      <c r="T31" s="136"/>
      <c r="U31" s="135"/>
      <c r="V31" s="136"/>
      <c r="W31" s="135"/>
      <c r="X31" s="136"/>
      <c r="Y31" s="135"/>
      <c r="Z31" s="136"/>
      <c r="AA31" s="135"/>
      <c r="AB31" s="136"/>
      <c r="AC31" s="135"/>
      <c r="AD31" s="136"/>
      <c r="AE31" s="135"/>
      <c r="AF31" s="136"/>
      <c r="AG31" s="135"/>
      <c r="AH31" s="136"/>
    </row>
    <row r="32" spans="1:34" s="284" customFormat="1" ht="13" customHeight="1" x14ac:dyDescent="0.25">
      <c r="A32" s="6"/>
      <c r="B32" s="31"/>
      <c r="C32" s="31" t="s">
        <v>27</v>
      </c>
      <c r="D32" s="165"/>
      <c r="E32" s="33">
        <v>1</v>
      </c>
      <c r="F32" s="34" t="s">
        <v>25</v>
      </c>
      <c r="G32" s="34"/>
      <c r="H32" s="37"/>
      <c r="I32" s="13"/>
      <c r="J32" s="266">
        <f t="shared" si="14"/>
        <v>0</v>
      </c>
      <c r="K32" s="15"/>
      <c r="L32" s="273">
        <f t="shared" si="15"/>
        <v>0</v>
      </c>
      <c r="M32" s="273">
        <f t="shared" si="16"/>
        <v>0</v>
      </c>
      <c r="N32" s="273">
        <f t="shared" si="17"/>
        <v>0</v>
      </c>
      <c r="O32" s="273">
        <f t="shared" si="18"/>
        <v>0</v>
      </c>
      <c r="P32" s="15"/>
      <c r="Q32" s="135"/>
      <c r="R32" s="278"/>
      <c r="S32" s="135"/>
      <c r="T32" s="136"/>
      <c r="U32" s="135"/>
      <c r="V32" s="136"/>
      <c r="W32" s="135"/>
      <c r="X32" s="136"/>
      <c r="Y32" s="135"/>
      <c r="Z32" s="136"/>
      <c r="AA32" s="135"/>
      <c r="AB32" s="136"/>
      <c r="AC32" s="135"/>
      <c r="AD32" s="136"/>
      <c r="AE32" s="135"/>
      <c r="AF32" s="136"/>
      <c r="AG32" s="135"/>
      <c r="AH32" s="136"/>
    </row>
    <row r="33" spans="1:34" s="284" customFormat="1" ht="13" customHeight="1" x14ac:dyDescent="0.25">
      <c r="A33" s="6"/>
      <c r="B33" s="31"/>
      <c r="C33" s="31" t="s">
        <v>28</v>
      </c>
      <c r="D33" s="165"/>
      <c r="E33" s="33">
        <v>1</v>
      </c>
      <c r="F33" s="34" t="s">
        <v>25</v>
      </c>
      <c r="G33" s="35"/>
      <c r="H33" s="37"/>
      <c r="I33" s="32"/>
      <c r="J33" s="266">
        <f t="shared" si="14"/>
        <v>0</v>
      </c>
      <c r="K33" s="15"/>
      <c r="L33" s="273">
        <f t="shared" si="15"/>
        <v>0</v>
      </c>
      <c r="M33" s="273">
        <f t="shared" si="16"/>
        <v>0</v>
      </c>
      <c r="N33" s="273">
        <f t="shared" si="17"/>
        <v>0</v>
      </c>
      <c r="O33" s="273">
        <f t="shared" si="18"/>
        <v>0</v>
      </c>
      <c r="P33" s="15"/>
      <c r="Q33" s="135"/>
      <c r="R33" s="278"/>
      <c r="S33" s="135"/>
      <c r="T33" s="136"/>
      <c r="U33" s="135"/>
      <c r="V33" s="136"/>
      <c r="W33" s="135"/>
      <c r="X33" s="136"/>
      <c r="Y33" s="135"/>
      <c r="Z33" s="136"/>
      <c r="AA33" s="135"/>
      <c r="AB33" s="136"/>
      <c r="AC33" s="135"/>
      <c r="AD33" s="136"/>
      <c r="AE33" s="135"/>
      <c r="AF33" s="136"/>
      <c r="AG33" s="135"/>
      <c r="AH33" s="136"/>
    </row>
    <row r="34" spans="1:34" s="284" customFormat="1" ht="13" customHeight="1" x14ac:dyDescent="0.25">
      <c r="A34" s="6"/>
      <c r="B34" s="31"/>
      <c r="C34" s="31" t="s">
        <v>29</v>
      </c>
      <c r="D34" s="165"/>
      <c r="E34" s="33">
        <v>1</v>
      </c>
      <c r="F34" s="34" t="s">
        <v>25</v>
      </c>
      <c r="G34" s="35"/>
      <c r="H34" s="37"/>
      <c r="I34" s="13"/>
      <c r="J34" s="266">
        <f t="shared" si="14"/>
        <v>0</v>
      </c>
      <c r="K34" s="15"/>
      <c r="L34" s="273">
        <f t="shared" si="15"/>
        <v>0</v>
      </c>
      <c r="M34" s="273">
        <f t="shared" si="16"/>
        <v>0</v>
      </c>
      <c r="N34" s="273">
        <f t="shared" si="17"/>
        <v>0</v>
      </c>
      <c r="O34" s="273">
        <f t="shared" si="18"/>
        <v>0</v>
      </c>
      <c r="P34" s="15"/>
      <c r="Q34" s="135"/>
      <c r="R34" s="278"/>
      <c r="S34" s="135"/>
      <c r="T34" s="136"/>
      <c r="U34" s="135"/>
      <c r="V34" s="136"/>
      <c r="W34" s="135"/>
      <c r="X34" s="136"/>
      <c r="Y34" s="135"/>
      <c r="Z34" s="136"/>
      <c r="AA34" s="135"/>
      <c r="AB34" s="136"/>
      <c r="AC34" s="135"/>
      <c r="AD34" s="136"/>
      <c r="AE34" s="135"/>
      <c r="AF34" s="136"/>
      <c r="AG34" s="135"/>
      <c r="AH34" s="136"/>
    </row>
    <row r="35" spans="1:34" s="284" customFormat="1" ht="13" customHeight="1" x14ac:dyDescent="0.25">
      <c r="A35" s="6"/>
      <c r="B35" s="31"/>
      <c r="C35" s="31"/>
      <c r="D35" s="165"/>
      <c r="E35" s="33"/>
      <c r="F35" s="34"/>
      <c r="G35" s="35"/>
      <c r="H35" s="36"/>
      <c r="I35" s="13"/>
      <c r="J35" s="266"/>
      <c r="K35" s="15"/>
      <c r="L35" s="273">
        <f t="shared" si="15"/>
        <v>0</v>
      </c>
      <c r="M35" s="273">
        <f t="shared" si="16"/>
        <v>0</v>
      </c>
      <c r="N35" s="273">
        <f t="shared" si="17"/>
        <v>0</v>
      </c>
      <c r="O35" s="273">
        <f t="shared" si="18"/>
        <v>0</v>
      </c>
      <c r="P35" s="15"/>
      <c r="Q35" s="135"/>
      <c r="R35" s="278"/>
      <c r="S35" s="135"/>
      <c r="T35" s="136"/>
      <c r="U35" s="135"/>
      <c r="V35" s="136"/>
      <c r="W35" s="135"/>
      <c r="X35" s="136"/>
      <c r="Y35" s="135"/>
      <c r="Z35" s="136"/>
      <c r="AA35" s="135"/>
      <c r="AB35" s="136"/>
      <c r="AC35" s="135"/>
      <c r="AD35" s="136"/>
      <c r="AE35" s="135"/>
      <c r="AF35" s="136"/>
      <c r="AG35" s="135"/>
      <c r="AH35" s="136"/>
    </row>
    <row r="36" spans="1:34" s="284" customFormat="1" ht="13" customHeight="1" x14ac:dyDescent="0.25">
      <c r="A36" s="6"/>
      <c r="B36" s="31"/>
      <c r="C36" s="30" t="s">
        <v>255</v>
      </c>
      <c r="D36" s="165"/>
      <c r="E36" s="33"/>
      <c r="F36" s="34"/>
      <c r="G36" s="35"/>
      <c r="H36" s="36"/>
      <c r="I36" s="46"/>
      <c r="J36" s="266"/>
      <c r="K36" s="15"/>
      <c r="L36" s="273">
        <f t="shared" si="15"/>
        <v>0</v>
      </c>
      <c r="M36" s="273">
        <f t="shared" si="16"/>
        <v>0</v>
      </c>
      <c r="N36" s="273">
        <f t="shared" si="17"/>
        <v>0</v>
      </c>
      <c r="O36" s="273">
        <f t="shared" si="18"/>
        <v>0</v>
      </c>
      <c r="P36" s="15"/>
      <c r="Q36" s="135"/>
      <c r="R36" s="278"/>
      <c r="S36" s="135"/>
      <c r="T36" s="136"/>
      <c r="U36" s="135"/>
      <c r="V36" s="136"/>
      <c r="W36" s="135"/>
      <c r="X36" s="136"/>
      <c r="Y36" s="135"/>
      <c r="Z36" s="136"/>
      <c r="AA36" s="135"/>
      <c r="AB36" s="136"/>
      <c r="AC36" s="135"/>
      <c r="AD36" s="136"/>
      <c r="AE36" s="135"/>
      <c r="AF36" s="136"/>
      <c r="AG36" s="135"/>
      <c r="AH36" s="136"/>
    </row>
    <row r="37" spans="1:34" s="284" customFormat="1" ht="13" customHeight="1" x14ac:dyDescent="0.25">
      <c r="A37" s="6"/>
      <c r="B37" s="31"/>
      <c r="C37" s="8" t="s">
        <v>30</v>
      </c>
      <c r="D37" s="165"/>
      <c r="E37" s="45">
        <v>1</v>
      </c>
      <c r="F37" s="34" t="s">
        <v>25</v>
      </c>
      <c r="G37" s="35"/>
      <c r="H37" s="37">
        <f>10500000*1.4/14500</f>
        <v>1013.7931034482757</v>
      </c>
      <c r="I37" s="46">
        <v>12</v>
      </c>
      <c r="J37" s="266">
        <f t="shared" ref="J37:J43" si="20">+E37*H37*I37</f>
        <v>12165.517241379308</v>
      </c>
      <c r="K37" s="15"/>
      <c r="L37" s="273">
        <f t="shared" si="15"/>
        <v>0</v>
      </c>
      <c r="M37" s="273">
        <f t="shared" si="16"/>
        <v>0</v>
      </c>
      <c r="N37" s="273">
        <f t="shared" si="17"/>
        <v>0</v>
      </c>
      <c r="O37" s="273">
        <f t="shared" si="18"/>
        <v>12165.517241379308</v>
      </c>
      <c r="P37" s="15"/>
      <c r="Q37" s="135"/>
      <c r="R37" s="278"/>
      <c r="S37" s="135"/>
      <c r="T37" s="136"/>
      <c r="U37" s="135"/>
      <c r="V37" s="136"/>
      <c r="W37" s="135"/>
      <c r="X37" s="136"/>
      <c r="Y37" s="135"/>
      <c r="Z37" s="136"/>
      <c r="AA37" s="135"/>
      <c r="AB37" s="136"/>
      <c r="AC37" s="135"/>
      <c r="AD37" s="136"/>
      <c r="AE37" s="135"/>
      <c r="AF37" s="136"/>
      <c r="AG37" s="135"/>
      <c r="AH37" s="136"/>
    </row>
    <row r="38" spans="1:34" s="284" customFormat="1" ht="13" customHeight="1" x14ac:dyDescent="0.25">
      <c r="A38" s="6"/>
      <c r="B38" s="31"/>
      <c r="C38" s="8" t="s">
        <v>31</v>
      </c>
      <c r="D38" s="165"/>
      <c r="E38" s="47">
        <v>1</v>
      </c>
      <c r="F38" s="48" t="s">
        <v>25</v>
      </c>
      <c r="G38" s="49"/>
      <c r="H38" s="37"/>
      <c r="I38" s="46"/>
      <c r="J38" s="268">
        <f t="shared" si="20"/>
        <v>0</v>
      </c>
      <c r="K38" s="15"/>
      <c r="L38" s="273">
        <f t="shared" si="15"/>
        <v>0</v>
      </c>
      <c r="M38" s="273">
        <f t="shared" si="16"/>
        <v>0</v>
      </c>
      <c r="N38" s="273">
        <f t="shared" si="17"/>
        <v>0</v>
      </c>
      <c r="O38" s="273">
        <f t="shared" si="18"/>
        <v>0</v>
      </c>
      <c r="P38" s="15"/>
      <c r="Q38" s="135"/>
      <c r="R38" s="278"/>
      <c r="S38" s="135"/>
      <c r="T38" s="136"/>
      <c r="U38" s="135"/>
      <c r="V38" s="136"/>
      <c r="W38" s="135"/>
      <c r="X38" s="136"/>
      <c r="Y38" s="135"/>
      <c r="Z38" s="136"/>
      <c r="AA38" s="135"/>
      <c r="AB38" s="136"/>
      <c r="AC38" s="135"/>
      <c r="AD38" s="136"/>
      <c r="AE38" s="135"/>
      <c r="AF38" s="136"/>
      <c r="AG38" s="135"/>
      <c r="AH38" s="136"/>
    </row>
    <row r="39" spans="1:34" s="284" customFormat="1" ht="13" customHeight="1" x14ac:dyDescent="0.25">
      <c r="A39" s="6"/>
      <c r="B39" s="31"/>
      <c r="C39" s="8" t="s">
        <v>32</v>
      </c>
      <c r="D39" s="165"/>
      <c r="E39" s="45">
        <v>1</v>
      </c>
      <c r="F39" s="34" t="s">
        <v>25</v>
      </c>
      <c r="G39" s="35"/>
      <c r="H39" s="50"/>
      <c r="I39" s="46"/>
      <c r="J39" s="266">
        <f t="shared" si="20"/>
        <v>0</v>
      </c>
      <c r="K39" s="15"/>
      <c r="L39" s="273">
        <f t="shared" si="15"/>
        <v>0</v>
      </c>
      <c r="M39" s="273">
        <f t="shared" si="16"/>
        <v>0</v>
      </c>
      <c r="N39" s="273">
        <f t="shared" si="17"/>
        <v>0</v>
      </c>
      <c r="O39" s="273">
        <f t="shared" si="18"/>
        <v>0</v>
      </c>
      <c r="P39" s="15"/>
      <c r="Q39" s="135"/>
      <c r="R39" s="278"/>
      <c r="S39" s="135"/>
      <c r="T39" s="136"/>
      <c r="U39" s="135"/>
      <c r="V39" s="136"/>
      <c r="W39" s="135"/>
      <c r="X39" s="136"/>
      <c r="Y39" s="135"/>
      <c r="Z39" s="136"/>
      <c r="AA39" s="135"/>
      <c r="AB39" s="136"/>
      <c r="AC39" s="135"/>
      <c r="AD39" s="136"/>
      <c r="AE39" s="135"/>
      <c r="AF39" s="136"/>
      <c r="AG39" s="135"/>
      <c r="AH39" s="136"/>
    </row>
    <row r="40" spans="1:34" s="284" customFormat="1" ht="13" customHeight="1" x14ac:dyDescent="0.25">
      <c r="A40" s="6"/>
      <c r="B40" s="31"/>
      <c r="C40" s="8" t="s">
        <v>33</v>
      </c>
      <c r="D40" s="165"/>
      <c r="E40" s="45">
        <v>1</v>
      </c>
      <c r="F40" s="34" t="s">
        <v>25</v>
      </c>
      <c r="G40" s="35"/>
      <c r="H40" s="37"/>
      <c r="I40" s="46"/>
      <c r="J40" s="266">
        <f>+E40*H40*I40</f>
        <v>0</v>
      </c>
      <c r="K40" s="15"/>
      <c r="L40" s="273">
        <f t="shared" si="15"/>
        <v>0</v>
      </c>
      <c r="M40" s="273">
        <f t="shared" si="16"/>
        <v>0</v>
      </c>
      <c r="N40" s="273">
        <f t="shared" si="17"/>
        <v>0</v>
      </c>
      <c r="O40" s="273">
        <f t="shared" si="18"/>
        <v>0</v>
      </c>
      <c r="P40" s="15"/>
      <c r="Q40" s="135"/>
      <c r="R40" s="278"/>
      <c r="S40" s="135"/>
      <c r="T40" s="136"/>
      <c r="U40" s="135"/>
      <c r="V40" s="136"/>
      <c r="W40" s="135"/>
      <c r="X40" s="136"/>
      <c r="Y40" s="135"/>
      <c r="Z40" s="136"/>
      <c r="AA40" s="135"/>
      <c r="AB40" s="136"/>
      <c r="AC40" s="135"/>
      <c r="AD40" s="136"/>
      <c r="AE40" s="135"/>
      <c r="AF40" s="136"/>
      <c r="AG40" s="135"/>
      <c r="AH40" s="136"/>
    </row>
    <row r="41" spans="1:34" s="284" customFormat="1" ht="13" customHeight="1" x14ac:dyDescent="0.25">
      <c r="A41" s="6"/>
      <c r="B41" s="31"/>
      <c r="C41" s="8" t="s">
        <v>34</v>
      </c>
      <c r="D41" s="165"/>
      <c r="E41" s="45">
        <v>1</v>
      </c>
      <c r="F41" s="34" t="s">
        <v>25</v>
      </c>
      <c r="G41" s="35"/>
      <c r="H41" s="37"/>
      <c r="I41" s="46"/>
      <c r="J41" s="266">
        <f t="shared" si="20"/>
        <v>0</v>
      </c>
      <c r="K41" s="15"/>
      <c r="L41" s="273">
        <f t="shared" si="15"/>
        <v>0</v>
      </c>
      <c r="M41" s="273">
        <f t="shared" si="16"/>
        <v>0</v>
      </c>
      <c r="N41" s="273">
        <f t="shared" si="17"/>
        <v>0</v>
      </c>
      <c r="O41" s="273">
        <f t="shared" si="18"/>
        <v>0</v>
      </c>
      <c r="P41" s="15"/>
      <c r="Q41" s="135"/>
      <c r="R41" s="278"/>
      <c r="S41" s="135"/>
      <c r="T41" s="136"/>
      <c r="U41" s="135"/>
      <c r="V41" s="136"/>
      <c r="W41" s="135"/>
      <c r="X41" s="136"/>
      <c r="Y41" s="135"/>
      <c r="Z41" s="136"/>
      <c r="AA41" s="135"/>
      <c r="AB41" s="136"/>
      <c r="AC41" s="135"/>
      <c r="AD41" s="136"/>
      <c r="AE41" s="135"/>
      <c r="AF41" s="136"/>
      <c r="AG41" s="135"/>
      <c r="AH41" s="136"/>
    </row>
    <row r="42" spans="1:34" s="284" customFormat="1" ht="13" customHeight="1" x14ac:dyDescent="0.25">
      <c r="A42" s="6"/>
      <c r="B42" s="31"/>
      <c r="C42" s="8" t="s">
        <v>35</v>
      </c>
      <c r="D42" s="168"/>
      <c r="E42" s="45">
        <v>1</v>
      </c>
      <c r="F42" s="34" t="s">
        <v>25</v>
      </c>
      <c r="G42" s="35"/>
      <c r="H42" s="37"/>
      <c r="I42" s="46"/>
      <c r="J42" s="266">
        <f t="shared" si="20"/>
        <v>0</v>
      </c>
      <c r="K42" s="15"/>
      <c r="L42" s="273">
        <f t="shared" si="15"/>
        <v>0</v>
      </c>
      <c r="M42" s="273">
        <f t="shared" si="16"/>
        <v>0</v>
      </c>
      <c r="N42" s="273">
        <f t="shared" si="17"/>
        <v>0</v>
      </c>
      <c r="O42" s="273">
        <f t="shared" si="18"/>
        <v>0</v>
      </c>
      <c r="P42" s="15"/>
      <c r="Q42" s="135"/>
      <c r="R42" s="278"/>
      <c r="S42" s="135"/>
      <c r="T42" s="136"/>
      <c r="U42" s="135"/>
      <c r="V42" s="136"/>
      <c r="W42" s="135"/>
      <c r="X42" s="136"/>
      <c r="Y42" s="135"/>
      <c r="Z42" s="136"/>
      <c r="AA42" s="135"/>
      <c r="AB42" s="136"/>
      <c r="AC42" s="135"/>
      <c r="AD42" s="136"/>
      <c r="AE42" s="135"/>
      <c r="AF42" s="136"/>
      <c r="AG42" s="135"/>
      <c r="AH42" s="136"/>
    </row>
    <row r="43" spans="1:34" s="284" customFormat="1" ht="13" customHeight="1" x14ac:dyDescent="0.25">
      <c r="A43" s="6"/>
      <c r="B43" s="31"/>
      <c r="C43" s="8" t="s">
        <v>36</v>
      </c>
      <c r="D43" s="165"/>
      <c r="E43" s="45">
        <v>1</v>
      </c>
      <c r="F43" s="34" t="s">
        <v>25</v>
      </c>
      <c r="G43" s="35"/>
      <c r="H43" s="37"/>
      <c r="I43" s="46"/>
      <c r="J43" s="266">
        <f t="shared" si="20"/>
        <v>0</v>
      </c>
      <c r="K43" s="15"/>
      <c r="L43" s="273">
        <f t="shared" si="15"/>
        <v>0</v>
      </c>
      <c r="M43" s="273">
        <f t="shared" si="16"/>
        <v>0</v>
      </c>
      <c r="N43" s="273">
        <f t="shared" si="17"/>
        <v>0</v>
      </c>
      <c r="O43" s="273">
        <f t="shared" si="18"/>
        <v>0</v>
      </c>
      <c r="P43" s="15"/>
      <c r="Q43" s="135"/>
      <c r="R43" s="278"/>
      <c r="S43" s="135"/>
      <c r="T43" s="136"/>
      <c r="U43" s="135"/>
      <c r="V43" s="136"/>
      <c r="W43" s="135"/>
      <c r="X43" s="136"/>
      <c r="Y43" s="135"/>
      <c r="Z43" s="136"/>
      <c r="AA43" s="135"/>
      <c r="AB43" s="136"/>
      <c r="AC43" s="135"/>
      <c r="AD43" s="136"/>
      <c r="AE43" s="135"/>
      <c r="AF43" s="136"/>
      <c r="AG43" s="135"/>
      <c r="AH43" s="136"/>
    </row>
    <row r="44" spans="1:34" s="284" customFormat="1" ht="13" customHeight="1" x14ac:dyDescent="0.25">
      <c r="A44" s="6"/>
      <c r="B44" s="31"/>
      <c r="C44" s="51"/>
      <c r="D44" s="165"/>
      <c r="E44" s="45"/>
      <c r="F44" s="34"/>
      <c r="G44" s="35"/>
      <c r="H44" s="36"/>
      <c r="I44" s="46"/>
      <c r="J44" s="266"/>
      <c r="K44" s="15"/>
      <c r="L44" s="273">
        <f t="shared" si="15"/>
        <v>0</v>
      </c>
      <c r="M44" s="273">
        <f t="shared" si="16"/>
        <v>0</v>
      </c>
      <c r="N44" s="273">
        <f t="shared" si="17"/>
        <v>0</v>
      </c>
      <c r="O44" s="273">
        <f t="shared" si="18"/>
        <v>0</v>
      </c>
      <c r="P44" s="15"/>
      <c r="Q44" s="135"/>
      <c r="R44" s="278"/>
      <c r="S44" s="135"/>
      <c r="T44" s="136"/>
      <c r="U44" s="135"/>
      <c r="V44" s="136"/>
      <c r="W44" s="135"/>
      <c r="X44" s="136"/>
      <c r="Y44" s="135"/>
      <c r="Z44" s="136"/>
      <c r="AA44" s="135"/>
      <c r="AB44" s="136"/>
      <c r="AC44" s="135"/>
      <c r="AD44" s="136"/>
      <c r="AE44" s="135"/>
      <c r="AF44" s="136"/>
      <c r="AG44" s="135"/>
      <c r="AH44" s="136"/>
    </row>
    <row r="45" spans="1:34" s="284" customFormat="1" ht="13" customHeight="1" x14ac:dyDescent="0.25">
      <c r="A45" s="6"/>
      <c r="B45" s="31"/>
      <c r="C45" s="6"/>
      <c r="D45" s="165"/>
      <c r="E45" s="45"/>
      <c r="F45" s="34"/>
      <c r="G45" s="35"/>
      <c r="H45" s="36"/>
      <c r="I45" s="46"/>
      <c r="J45" s="269"/>
      <c r="K45" s="15"/>
      <c r="L45" s="273">
        <f t="shared" si="15"/>
        <v>0</v>
      </c>
      <c r="M45" s="273">
        <f t="shared" si="16"/>
        <v>0</v>
      </c>
      <c r="N45" s="273">
        <f t="shared" si="17"/>
        <v>0</v>
      </c>
      <c r="O45" s="273">
        <f t="shared" si="18"/>
        <v>0</v>
      </c>
      <c r="P45" s="15"/>
      <c r="Q45" s="135"/>
      <c r="R45" s="278"/>
      <c r="S45" s="135"/>
      <c r="T45" s="136"/>
      <c r="U45" s="135"/>
      <c r="V45" s="136"/>
      <c r="W45" s="135"/>
      <c r="X45" s="136"/>
      <c r="Y45" s="135"/>
      <c r="Z45" s="136"/>
      <c r="AA45" s="135"/>
      <c r="AB45" s="136"/>
      <c r="AC45" s="135"/>
      <c r="AD45" s="136"/>
      <c r="AE45" s="135"/>
      <c r="AF45" s="136"/>
      <c r="AG45" s="135"/>
      <c r="AH45" s="136"/>
    </row>
    <row r="46" spans="1:34" s="284" customFormat="1" ht="13" customHeight="1" x14ac:dyDescent="0.25">
      <c r="A46" s="6"/>
      <c r="B46" s="31"/>
      <c r="C46" s="30" t="s">
        <v>256</v>
      </c>
      <c r="D46" s="165"/>
      <c r="E46" s="45"/>
      <c r="F46" s="34"/>
      <c r="G46" s="52"/>
      <c r="H46" s="36"/>
      <c r="I46" s="46"/>
      <c r="J46" s="266"/>
      <c r="K46" s="15"/>
      <c r="L46" s="273">
        <f t="shared" si="15"/>
        <v>0</v>
      </c>
      <c r="M46" s="273">
        <f t="shared" si="16"/>
        <v>0</v>
      </c>
      <c r="N46" s="273">
        <f t="shared" si="17"/>
        <v>0</v>
      </c>
      <c r="O46" s="273">
        <f t="shared" si="18"/>
        <v>0</v>
      </c>
      <c r="P46" s="15"/>
      <c r="Q46" s="135"/>
      <c r="R46" s="278"/>
      <c r="S46" s="135"/>
      <c r="T46" s="136"/>
      <c r="U46" s="135"/>
      <c r="V46" s="136"/>
      <c r="W46" s="135"/>
      <c r="X46" s="136"/>
      <c r="Y46" s="135"/>
      <c r="Z46" s="136"/>
      <c r="AA46" s="135"/>
      <c r="AB46" s="136"/>
      <c r="AC46" s="135"/>
      <c r="AD46" s="136"/>
      <c r="AE46" s="135"/>
      <c r="AF46" s="136"/>
      <c r="AG46" s="135"/>
      <c r="AH46" s="136"/>
    </row>
    <row r="47" spans="1:34" s="284" customFormat="1" ht="13" customHeight="1" x14ac:dyDescent="0.25">
      <c r="A47" s="6"/>
      <c r="B47" s="31"/>
      <c r="C47" s="8" t="s">
        <v>37</v>
      </c>
      <c r="D47" s="165"/>
      <c r="E47" s="45">
        <v>1</v>
      </c>
      <c r="F47" s="34" t="s">
        <v>25</v>
      </c>
      <c r="G47" s="53"/>
      <c r="H47" s="37">
        <v>2750.8379936346901</v>
      </c>
      <c r="I47" s="46">
        <v>12</v>
      </c>
      <c r="J47" s="266">
        <f>+E47*H47*I47</f>
        <v>33010.055923616281</v>
      </c>
      <c r="K47" s="15"/>
      <c r="L47" s="273">
        <f t="shared" si="15"/>
        <v>0</v>
      </c>
      <c r="M47" s="273">
        <f t="shared" si="16"/>
        <v>0</v>
      </c>
      <c r="N47" s="273">
        <f t="shared" si="17"/>
        <v>0</v>
      </c>
      <c r="O47" s="273">
        <f t="shared" si="18"/>
        <v>33010.055923616281</v>
      </c>
      <c r="P47" s="15"/>
      <c r="Q47" s="135"/>
      <c r="R47" s="278"/>
      <c r="S47" s="135"/>
      <c r="T47" s="136"/>
      <c r="U47" s="135"/>
      <c r="V47" s="136"/>
      <c r="W47" s="135"/>
      <c r="X47" s="136"/>
      <c r="Y47" s="135"/>
      <c r="Z47" s="136"/>
      <c r="AA47" s="135"/>
      <c r="AB47" s="136"/>
      <c r="AC47" s="135"/>
      <c r="AD47" s="136"/>
      <c r="AE47" s="135"/>
      <c r="AF47" s="136"/>
      <c r="AG47" s="135"/>
      <c r="AH47" s="136"/>
    </row>
    <row r="48" spans="1:34" s="284" customFormat="1" ht="13" customHeight="1" x14ac:dyDescent="0.25">
      <c r="A48" s="6"/>
      <c r="B48" s="31"/>
      <c r="C48" s="8" t="s">
        <v>38</v>
      </c>
      <c r="D48" s="168" t="s">
        <v>39</v>
      </c>
      <c r="E48" s="45">
        <v>1</v>
      </c>
      <c r="F48" s="34" t="s">
        <v>25</v>
      </c>
      <c r="G48" s="53">
        <f>18500000*1.4</f>
        <v>25900000</v>
      </c>
      <c r="H48" s="37">
        <f>G48/$H$2</f>
        <v>1786.2068965517242</v>
      </c>
      <c r="I48" s="46">
        <v>12</v>
      </c>
      <c r="J48" s="266">
        <f>+E48*H47*I48</f>
        <v>33010.055923616281</v>
      </c>
      <c r="K48" s="15"/>
      <c r="L48" s="273">
        <f t="shared" si="15"/>
        <v>0</v>
      </c>
      <c r="M48" s="273">
        <f t="shared" si="16"/>
        <v>0</v>
      </c>
      <c r="N48" s="273">
        <f t="shared" si="17"/>
        <v>0</v>
      </c>
      <c r="O48" s="273">
        <f t="shared" si="18"/>
        <v>33010.055923616281</v>
      </c>
      <c r="P48" s="15"/>
      <c r="Q48" s="135"/>
      <c r="R48" s="278"/>
      <c r="S48" s="135"/>
      <c r="T48" s="136"/>
      <c r="U48" s="135"/>
      <c r="V48" s="136"/>
      <c r="W48" s="135"/>
      <c r="X48" s="136"/>
      <c r="Y48" s="135"/>
      <c r="Z48" s="136"/>
      <c r="AA48" s="135"/>
      <c r="AB48" s="136"/>
      <c r="AC48" s="135"/>
      <c r="AD48" s="136"/>
      <c r="AE48" s="135"/>
      <c r="AF48" s="136"/>
      <c r="AG48" s="135"/>
      <c r="AH48" s="136"/>
    </row>
    <row r="49" spans="1:34" s="284" customFormat="1" ht="13" customHeight="1" x14ac:dyDescent="0.25">
      <c r="A49" s="6"/>
      <c r="B49" s="31"/>
      <c r="C49" s="8" t="s">
        <v>40</v>
      </c>
      <c r="D49" s="168"/>
      <c r="E49" s="45">
        <v>1</v>
      </c>
      <c r="F49" s="34" t="s">
        <v>25</v>
      </c>
      <c r="G49" s="53"/>
      <c r="H49" s="37">
        <f t="shared" ref="H49:H66" si="21">G49/$H$2</f>
        <v>0</v>
      </c>
      <c r="I49" s="46">
        <v>12</v>
      </c>
      <c r="J49" s="266">
        <f>+E49*H49*I49</f>
        <v>0</v>
      </c>
      <c r="K49" s="15"/>
      <c r="L49" s="273">
        <f t="shared" si="15"/>
        <v>0</v>
      </c>
      <c r="M49" s="273">
        <f t="shared" si="16"/>
        <v>0</v>
      </c>
      <c r="N49" s="273">
        <f t="shared" si="17"/>
        <v>0</v>
      </c>
      <c r="O49" s="273">
        <f t="shared" si="18"/>
        <v>0</v>
      </c>
      <c r="P49" s="15"/>
      <c r="Q49" s="135"/>
      <c r="R49" s="278"/>
      <c r="S49" s="135"/>
      <c r="T49" s="136"/>
      <c r="U49" s="135"/>
      <c r="V49" s="136"/>
      <c r="W49" s="135"/>
      <c r="X49" s="136"/>
      <c r="Y49" s="135"/>
      <c r="Z49" s="136"/>
      <c r="AA49" s="135"/>
      <c r="AB49" s="136"/>
      <c r="AC49" s="135"/>
      <c r="AD49" s="136"/>
      <c r="AE49" s="135"/>
      <c r="AF49" s="136"/>
      <c r="AG49" s="135"/>
      <c r="AH49" s="136"/>
    </row>
    <row r="50" spans="1:34" s="284" customFormat="1" ht="13" customHeight="1" x14ac:dyDescent="0.25">
      <c r="A50" s="6"/>
      <c r="B50" s="31"/>
      <c r="C50" s="8" t="s">
        <v>41</v>
      </c>
      <c r="D50" s="168"/>
      <c r="E50" s="45">
        <v>1</v>
      </c>
      <c r="F50" s="34" t="s">
        <v>25</v>
      </c>
      <c r="G50" s="53"/>
      <c r="H50" s="37">
        <f t="shared" si="21"/>
        <v>0</v>
      </c>
      <c r="I50" s="46">
        <v>12</v>
      </c>
      <c r="J50" s="266">
        <f t="shared" ref="J50:J66" si="22">+E50*H50*I50</f>
        <v>0</v>
      </c>
      <c r="K50" s="15"/>
      <c r="L50" s="273">
        <f t="shared" si="15"/>
        <v>0</v>
      </c>
      <c r="M50" s="273">
        <f t="shared" si="16"/>
        <v>0</v>
      </c>
      <c r="N50" s="273">
        <f t="shared" si="17"/>
        <v>0</v>
      </c>
      <c r="O50" s="273">
        <f t="shared" si="18"/>
        <v>0</v>
      </c>
      <c r="P50" s="15"/>
      <c r="Q50" s="135"/>
      <c r="R50" s="278"/>
      <c r="S50" s="135"/>
      <c r="T50" s="136"/>
      <c r="U50" s="135"/>
      <c r="V50" s="136"/>
      <c r="W50" s="135"/>
      <c r="X50" s="136"/>
      <c r="Y50" s="135"/>
      <c r="Z50" s="136"/>
      <c r="AA50" s="135"/>
      <c r="AB50" s="136"/>
      <c r="AC50" s="135"/>
      <c r="AD50" s="136"/>
      <c r="AE50" s="135"/>
      <c r="AF50" s="136"/>
      <c r="AG50" s="135"/>
      <c r="AH50" s="136"/>
    </row>
    <row r="51" spans="1:34" s="284" customFormat="1" ht="13" customHeight="1" x14ac:dyDescent="0.25">
      <c r="A51" s="6"/>
      <c r="B51" s="31"/>
      <c r="C51" s="8" t="s">
        <v>208</v>
      </c>
      <c r="D51" s="168"/>
      <c r="E51" s="45">
        <v>1</v>
      </c>
      <c r="F51" s="34" t="s">
        <v>25</v>
      </c>
      <c r="G51" s="53"/>
      <c r="H51" s="37">
        <f t="shared" si="21"/>
        <v>0</v>
      </c>
      <c r="I51" s="46">
        <v>12</v>
      </c>
      <c r="J51" s="266">
        <f t="shared" si="22"/>
        <v>0</v>
      </c>
      <c r="K51" s="15"/>
      <c r="L51" s="273">
        <f t="shared" si="15"/>
        <v>0</v>
      </c>
      <c r="M51" s="273">
        <f t="shared" si="16"/>
        <v>0</v>
      </c>
      <c r="N51" s="273">
        <f t="shared" si="17"/>
        <v>0</v>
      </c>
      <c r="O51" s="273">
        <f t="shared" si="18"/>
        <v>0</v>
      </c>
      <c r="P51" s="15"/>
      <c r="Q51" s="135"/>
      <c r="R51" s="278"/>
      <c r="S51" s="135"/>
      <c r="T51" s="136"/>
      <c r="U51" s="135"/>
      <c r="V51" s="136"/>
      <c r="W51" s="135"/>
      <c r="X51" s="136"/>
      <c r="Y51" s="135"/>
      <c r="Z51" s="136"/>
      <c r="AA51" s="135"/>
      <c r="AB51" s="136"/>
      <c r="AC51" s="135"/>
      <c r="AD51" s="136"/>
      <c r="AE51" s="135"/>
      <c r="AF51" s="136"/>
      <c r="AG51" s="135"/>
      <c r="AH51" s="136"/>
    </row>
    <row r="52" spans="1:34" s="284" customFormat="1" ht="13" customHeight="1" x14ac:dyDescent="0.25">
      <c r="A52" s="6"/>
      <c r="B52" s="31"/>
      <c r="C52" s="8" t="s">
        <v>42</v>
      </c>
      <c r="D52" s="168"/>
      <c r="E52" s="45">
        <v>1</v>
      </c>
      <c r="F52" s="34" t="s">
        <v>25</v>
      </c>
      <c r="G52" s="53"/>
      <c r="H52" s="37">
        <f t="shared" si="21"/>
        <v>0</v>
      </c>
      <c r="I52" s="46">
        <v>12</v>
      </c>
      <c r="J52" s="266">
        <f t="shared" si="22"/>
        <v>0</v>
      </c>
      <c r="K52" s="15"/>
      <c r="L52" s="273">
        <f t="shared" si="15"/>
        <v>0</v>
      </c>
      <c r="M52" s="273">
        <f t="shared" si="16"/>
        <v>0</v>
      </c>
      <c r="N52" s="273">
        <f t="shared" si="17"/>
        <v>0</v>
      </c>
      <c r="O52" s="273">
        <f t="shared" si="18"/>
        <v>0</v>
      </c>
      <c r="P52" s="15"/>
      <c r="Q52" s="135"/>
      <c r="R52" s="278"/>
      <c r="S52" s="135"/>
      <c r="T52" s="136"/>
      <c r="U52" s="135"/>
      <c r="V52" s="136"/>
      <c r="W52" s="135"/>
      <c r="X52" s="136"/>
      <c r="Y52" s="135"/>
      <c r="Z52" s="136"/>
      <c r="AA52" s="135"/>
      <c r="AB52" s="136"/>
      <c r="AC52" s="135"/>
      <c r="AD52" s="136"/>
      <c r="AE52" s="135"/>
      <c r="AF52" s="136"/>
      <c r="AG52" s="135"/>
      <c r="AH52" s="136"/>
    </row>
    <row r="53" spans="1:34" s="284" customFormat="1" ht="13" customHeight="1" x14ac:dyDescent="0.25">
      <c r="A53" s="6"/>
      <c r="B53" s="31"/>
      <c r="C53" s="8" t="s">
        <v>43</v>
      </c>
      <c r="D53" s="168"/>
      <c r="E53" s="45">
        <v>1</v>
      </c>
      <c r="F53" s="34" t="s">
        <v>25</v>
      </c>
      <c r="G53" s="53"/>
      <c r="H53" s="37">
        <f t="shared" si="21"/>
        <v>0</v>
      </c>
      <c r="I53" s="46">
        <v>12</v>
      </c>
      <c r="J53" s="266">
        <f t="shared" si="22"/>
        <v>0</v>
      </c>
      <c r="K53" s="15"/>
      <c r="L53" s="273">
        <f t="shared" si="15"/>
        <v>0</v>
      </c>
      <c r="M53" s="273">
        <f t="shared" si="16"/>
        <v>0</v>
      </c>
      <c r="N53" s="273">
        <f t="shared" si="17"/>
        <v>0</v>
      </c>
      <c r="O53" s="273">
        <f t="shared" si="18"/>
        <v>0</v>
      </c>
      <c r="P53" s="15"/>
      <c r="Q53" s="135"/>
      <c r="R53" s="278"/>
      <c r="S53" s="135"/>
      <c r="T53" s="136"/>
      <c r="U53" s="135"/>
      <c r="V53" s="136"/>
      <c r="W53" s="135"/>
      <c r="X53" s="136"/>
      <c r="Y53" s="135"/>
      <c r="Z53" s="136"/>
      <c r="AA53" s="135"/>
      <c r="AB53" s="136"/>
      <c r="AC53" s="135"/>
      <c r="AD53" s="136"/>
      <c r="AE53" s="135"/>
      <c r="AF53" s="136"/>
      <c r="AG53" s="135"/>
      <c r="AH53" s="136"/>
    </row>
    <row r="54" spans="1:34" s="284" customFormat="1" ht="13" customHeight="1" x14ac:dyDescent="0.25">
      <c r="A54" s="6"/>
      <c r="B54" s="31"/>
      <c r="C54" s="8" t="s">
        <v>44</v>
      </c>
      <c r="D54" s="168"/>
      <c r="E54" s="45">
        <v>1</v>
      </c>
      <c r="F54" s="34" t="s">
        <v>25</v>
      </c>
      <c r="G54" s="53"/>
      <c r="H54" s="37">
        <f t="shared" si="21"/>
        <v>0</v>
      </c>
      <c r="I54" s="46">
        <v>12</v>
      </c>
      <c r="J54" s="266">
        <f t="shared" si="22"/>
        <v>0</v>
      </c>
      <c r="K54" s="15"/>
      <c r="L54" s="273">
        <f t="shared" si="15"/>
        <v>0</v>
      </c>
      <c r="M54" s="273">
        <f t="shared" si="16"/>
        <v>0</v>
      </c>
      <c r="N54" s="273">
        <f t="shared" si="17"/>
        <v>0</v>
      </c>
      <c r="O54" s="273">
        <f t="shared" si="18"/>
        <v>0</v>
      </c>
      <c r="P54" s="15"/>
      <c r="Q54" s="135"/>
      <c r="R54" s="278"/>
      <c r="S54" s="135"/>
      <c r="T54" s="136"/>
      <c r="U54" s="135"/>
      <c r="V54" s="136"/>
      <c r="W54" s="135"/>
      <c r="X54" s="136"/>
      <c r="Y54" s="135"/>
      <c r="Z54" s="136"/>
      <c r="AA54" s="135"/>
      <c r="AB54" s="136"/>
      <c r="AC54" s="135"/>
      <c r="AD54" s="136"/>
      <c r="AE54" s="135"/>
      <c r="AF54" s="136"/>
      <c r="AG54" s="135"/>
      <c r="AH54" s="136"/>
    </row>
    <row r="55" spans="1:34" s="284" customFormat="1" ht="13" customHeight="1" x14ac:dyDescent="0.25">
      <c r="A55" s="6"/>
      <c r="B55" s="31"/>
      <c r="C55" s="8" t="s">
        <v>44</v>
      </c>
      <c r="D55" s="168"/>
      <c r="E55" s="45">
        <v>1</v>
      </c>
      <c r="F55" s="34" t="s">
        <v>25</v>
      </c>
      <c r="G55" s="53"/>
      <c r="H55" s="37">
        <f t="shared" si="21"/>
        <v>0</v>
      </c>
      <c r="I55" s="46">
        <v>12</v>
      </c>
      <c r="J55" s="266">
        <f t="shared" si="22"/>
        <v>0</v>
      </c>
      <c r="K55" s="15"/>
      <c r="L55" s="273">
        <f t="shared" si="15"/>
        <v>0</v>
      </c>
      <c r="M55" s="273">
        <f t="shared" si="16"/>
        <v>0</v>
      </c>
      <c r="N55" s="273">
        <f t="shared" si="17"/>
        <v>0</v>
      </c>
      <c r="O55" s="273">
        <f t="shared" si="18"/>
        <v>0</v>
      </c>
      <c r="P55" s="15"/>
      <c r="Q55" s="135"/>
      <c r="R55" s="278"/>
      <c r="S55" s="135"/>
      <c r="T55" s="136"/>
      <c r="U55" s="135"/>
      <c r="V55" s="136"/>
      <c r="W55" s="135"/>
      <c r="X55" s="136"/>
      <c r="Y55" s="135"/>
      <c r="Z55" s="136"/>
      <c r="AA55" s="135"/>
      <c r="AB55" s="136"/>
      <c r="AC55" s="135"/>
      <c r="AD55" s="136"/>
      <c r="AE55" s="135"/>
      <c r="AF55" s="136"/>
      <c r="AG55" s="135"/>
      <c r="AH55" s="136"/>
    </row>
    <row r="56" spans="1:34" s="284" customFormat="1" ht="13" customHeight="1" x14ac:dyDescent="0.25">
      <c r="A56" s="54"/>
      <c r="B56" s="55"/>
      <c r="C56" s="8" t="s">
        <v>44</v>
      </c>
      <c r="D56" s="169"/>
      <c r="E56" s="45">
        <v>1</v>
      </c>
      <c r="F56" s="34" t="s">
        <v>25</v>
      </c>
      <c r="G56" s="53"/>
      <c r="H56" s="37">
        <f t="shared" si="21"/>
        <v>0</v>
      </c>
      <c r="I56" s="46">
        <v>12</v>
      </c>
      <c r="J56" s="266">
        <f t="shared" si="22"/>
        <v>0</v>
      </c>
      <c r="K56" s="15"/>
      <c r="L56" s="273">
        <f t="shared" si="15"/>
        <v>0</v>
      </c>
      <c r="M56" s="273">
        <f t="shared" si="16"/>
        <v>0</v>
      </c>
      <c r="N56" s="273">
        <f t="shared" si="17"/>
        <v>0</v>
      </c>
      <c r="O56" s="273">
        <f t="shared" si="18"/>
        <v>0</v>
      </c>
      <c r="P56" s="15"/>
      <c r="Q56" s="135"/>
      <c r="R56" s="278"/>
      <c r="S56" s="135"/>
      <c r="T56" s="136"/>
      <c r="U56" s="135"/>
      <c r="V56" s="136"/>
      <c r="W56" s="135"/>
      <c r="X56" s="136"/>
      <c r="Y56" s="135"/>
      <c r="Z56" s="136"/>
      <c r="AA56" s="135"/>
      <c r="AB56" s="136"/>
      <c r="AC56" s="135"/>
      <c r="AD56" s="136"/>
      <c r="AE56" s="135"/>
      <c r="AF56" s="136"/>
      <c r="AG56" s="135"/>
      <c r="AH56" s="136"/>
    </row>
    <row r="57" spans="1:34" s="284" customFormat="1" ht="13" customHeight="1" x14ac:dyDescent="0.25">
      <c r="A57" s="56"/>
      <c r="B57" s="57"/>
      <c r="C57" s="58" t="s">
        <v>45</v>
      </c>
      <c r="D57" s="170" t="s">
        <v>46</v>
      </c>
      <c r="E57" s="59">
        <v>1</v>
      </c>
      <c r="F57" s="60" t="s">
        <v>25</v>
      </c>
      <c r="G57" s="53"/>
      <c r="H57" s="37">
        <f t="shared" si="21"/>
        <v>0</v>
      </c>
      <c r="I57" s="61">
        <v>6</v>
      </c>
      <c r="J57" s="270">
        <f>+E57*H57*I57</f>
        <v>0</v>
      </c>
      <c r="K57" s="15"/>
      <c r="L57" s="273">
        <f t="shared" si="15"/>
        <v>0</v>
      </c>
      <c r="M57" s="273">
        <f t="shared" si="16"/>
        <v>0</v>
      </c>
      <c r="N57" s="273">
        <f t="shared" si="17"/>
        <v>0</v>
      </c>
      <c r="O57" s="273">
        <f t="shared" si="18"/>
        <v>0</v>
      </c>
      <c r="P57" s="15"/>
      <c r="Q57" s="135"/>
      <c r="R57" s="278"/>
      <c r="S57" s="135"/>
      <c r="T57" s="136"/>
      <c r="U57" s="135"/>
      <c r="V57" s="136"/>
      <c r="W57" s="135"/>
      <c r="X57" s="136"/>
      <c r="Y57" s="135"/>
      <c r="Z57" s="136"/>
      <c r="AA57" s="135"/>
      <c r="AB57" s="136"/>
      <c r="AC57" s="135"/>
      <c r="AD57" s="136"/>
      <c r="AE57" s="135"/>
      <c r="AF57" s="136"/>
      <c r="AG57" s="135"/>
      <c r="AH57" s="136"/>
    </row>
    <row r="58" spans="1:34" s="284" customFormat="1" ht="13" customHeight="1" x14ac:dyDescent="0.25">
      <c r="A58" s="6"/>
      <c r="B58" s="31"/>
      <c r="C58" s="8"/>
      <c r="D58" s="168"/>
      <c r="E58" s="33"/>
      <c r="F58" s="34"/>
      <c r="G58" s="53"/>
      <c r="H58" s="37">
        <f t="shared" si="21"/>
        <v>0</v>
      </c>
      <c r="I58" s="46"/>
      <c r="J58" s="266"/>
      <c r="K58" s="15"/>
      <c r="L58" s="273">
        <f t="shared" si="15"/>
        <v>0</v>
      </c>
      <c r="M58" s="273">
        <f t="shared" si="16"/>
        <v>0</v>
      </c>
      <c r="N58" s="273">
        <f t="shared" si="17"/>
        <v>0</v>
      </c>
      <c r="O58" s="273">
        <f t="shared" si="18"/>
        <v>0</v>
      </c>
      <c r="P58" s="15"/>
      <c r="Q58" s="135"/>
      <c r="R58" s="278"/>
      <c r="S58" s="135"/>
      <c r="T58" s="136"/>
      <c r="U58" s="135"/>
      <c r="V58" s="136"/>
      <c r="W58" s="135"/>
      <c r="X58" s="136"/>
      <c r="Y58" s="135"/>
      <c r="Z58" s="136"/>
      <c r="AA58" s="135"/>
      <c r="AB58" s="136"/>
      <c r="AC58" s="135"/>
      <c r="AD58" s="136"/>
      <c r="AE58" s="135"/>
      <c r="AF58" s="136"/>
      <c r="AG58" s="135"/>
      <c r="AH58" s="136"/>
    </row>
    <row r="59" spans="1:34" s="284" customFormat="1" ht="13" customHeight="1" x14ac:dyDescent="0.25">
      <c r="A59" s="6"/>
      <c r="B59" s="31"/>
      <c r="C59" s="8" t="s">
        <v>47</v>
      </c>
      <c r="D59" s="168"/>
      <c r="E59" s="45">
        <v>1</v>
      </c>
      <c r="F59" s="34" t="s">
        <v>25</v>
      </c>
      <c r="G59" s="35"/>
      <c r="H59" s="37">
        <f t="shared" si="21"/>
        <v>0</v>
      </c>
      <c r="I59" s="46">
        <v>12</v>
      </c>
      <c r="J59" s="266">
        <f>+E59*H59*I59</f>
        <v>0</v>
      </c>
      <c r="K59" s="15"/>
      <c r="L59" s="273">
        <f t="shared" si="15"/>
        <v>0</v>
      </c>
      <c r="M59" s="273">
        <f t="shared" si="16"/>
        <v>0</v>
      </c>
      <c r="N59" s="273">
        <f t="shared" si="17"/>
        <v>0</v>
      </c>
      <c r="O59" s="273">
        <f t="shared" si="18"/>
        <v>0</v>
      </c>
      <c r="P59" s="15"/>
      <c r="Q59" s="135"/>
      <c r="R59" s="278"/>
      <c r="S59" s="135"/>
      <c r="T59" s="136"/>
      <c r="U59" s="135"/>
      <c r="V59" s="136"/>
      <c r="W59" s="135"/>
      <c r="X59" s="136"/>
      <c r="Y59" s="135"/>
      <c r="Z59" s="136"/>
      <c r="AA59" s="135"/>
      <c r="AB59" s="136"/>
      <c r="AC59" s="135"/>
      <c r="AD59" s="136"/>
      <c r="AE59" s="135"/>
      <c r="AF59" s="136"/>
      <c r="AG59" s="135"/>
      <c r="AH59" s="136"/>
    </row>
    <row r="60" spans="1:34" s="284" customFormat="1" ht="13" customHeight="1" x14ac:dyDescent="0.25">
      <c r="A60" s="6"/>
      <c r="B60" s="31"/>
      <c r="C60" s="8" t="s">
        <v>48</v>
      </c>
      <c r="D60" s="168"/>
      <c r="E60" s="45">
        <v>1</v>
      </c>
      <c r="F60" s="34" t="s">
        <v>25</v>
      </c>
      <c r="G60" s="35"/>
      <c r="H60" s="37">
        <f t="shared" si="21"/>
        <v>0</v>
      </c>
      <c r="I60" s="46">
        <v>12</v>
      </c>
      <c r="J60" s="266">
        <f>+E60*H60*I60</f>
        <v>0</v>
      </c>
      <c r="K60" s="15"/>
      <c r="L60" s="273">
        <f t="shared" si="15"/>
        <v>0</v>
      </c>
      <c r="M60" s="273">
        <f t="shared" si="16"/>
        <v>0</v>
      </c>
      <c r="N60" s="273">
        <f t="shared" si="17"/>
        <v>0</v>
      </c>
      <c r="O60" s="273">
        <f t="shared" si="18"/>
        <v>0</v>
      </c>
      <c r="P60" s="15"/>
      <c r="Q60" s="135"/>
      <c r="R60" s="278"/>
      <c r="S60" s="135"/>
      <c r="T60" s="136"/>
      <c r="U60" s="135"/>
      <c r="V60" s="136"/>
      <c r="W60" s="135"/>
      <c r="X60" s="136"/>
      <c r="Y60" s="135"/>
      <c r="Z60" s="136"/>
      <c r="AA60" s="135"/>
      <c r="AB60" s="136"/>
      <c r="AC60" s="135"/>
      <c r="AD60" s="136"/>
      <c r="AE60" s="135"/>
      <c r="AF60" s="136"/>
      <c r="AG60" s="135"/>
      <c r="AH60" s="136"/>
    </row>
    <row r="61" spans="1:34" s="284" customFormat="1" ht="13" customHeight="1" x14ac:dyDescent="0.25">
      <c r="A61" s="6"/>
      <c r="B61" s="31"/>
      <c r="C61" s="8" t="s">
        <v>49</v>
      </c>
      <c r="D61" s="168"/>
      <c r="E61" s="45">
        <v>1</v>
      </c>
      <c r="F61" s="34" t="s">
        <v>25</v>
      </c>
      <c r="G61" s="35"/>
      <c r="H61" s="37">
        <f t="shared" si="21"/>
        <v>0</v>
      </c>
      <c r="I61" s="46">
        <v>12</v>
      </c>
      <c r="J61" s="266">
        <f t="shared" si="22"/>
        <v>0</v>
      </c>
      <c r="K61" s="15"/>
      <c r="L61" s="273">
        <f t="shared" si="15"/>
        <v>0</v>
      </c>
      <c r="M61" s="273">
        <f t="shared" si="16"/>
        <v>0</v>
      </c>
      <c r="N61" s="273">
        <f t="shared" si="17"/>
        <v>0</v>
      </c>
      <c r="O61" s="273">
        <f t="shared" si="18"/>
        <v>0</v>
      </c>
      <c r="P61" s="15"/>
      <c r="Q61" s="135"/>
      <c r="R61" s="278"/>
      <c r="S61" s="135"/>
      <c r="T61" s="136"/>
      <c r="U61" s="135"/>
      <c r="V61" s="136"/>
      <c r="W61" s="135"/>
      <c r="X61" s="136"/>
      <c r="Y61" s="135"/>
      <c r="Z61" s="136"/>
      <c r="AA61" s="135"/>
      <c r="AB61" s="136"/>
      <c r="AC61" s="135"/>
      <c r="AD61" s="136"/>
      <c r="AE61" s="135"/>
      <c r="AF61" s="136"/>
      <c r="AG61" s="135"/>
      <c r="AH61" s="136"/>
    </row>
    <row r="62" spans="1:34" s="284" customFormat="1" ht="13" customHeight="1" x14ac:dyDescent="0.25">
      <c r="A62" s="6"/>
      <c r="B62" s="31"/>
      <c r="C62" s="8" t="s">
        <v>50</v>
      </c>
      <c r="D62" s="171"/>
      <c r="E62" s="45">
        <v>1</v>
      </c>
      <c r="F62" s="34" t="s">
        <v>25</v>
      </c>
      <c r="G62" s="35"/>
      <c r="H62" s="37">
        <f t="shared" si="21"/>
        <v>0</v>
      </c>
      <c r="I62" s="46">
        <v>12</v>
      </c>
      <c r="J62" s="266">
        <f t="shared" si="22"/>
        <v>0</v>
      </c>
      <c r="K62" s="15"/>
      <c r="L62" s="273">
        <f t="shared" si="15"/>
        <v>0</v>
      </c>
      <c r="M62" s="273">
        <f t="shared" si="16"/>
        <v>0</v>
      </c>
      <c r="N62" s="273">
        <f t="shared" si="17"/>
        <v>0</v>
      </c>
      <c r="O62" s="273">
        <f t="shared" si="18"/>
        <v>0</v>
      </c>
      <c r="P62" s="15"/>
      <c r="Q62" s="135"/>
      <c r="R62" s="278"/>
      <c r="S62" s="135"/>
      <c r="T62" s="136"/>
      <c r="U62" s="135"/>
      <c r="V62" s="136"/>
      <c r="W62" s="135"/>
      <c r="X62" s="136"/>
      <c r="Y62" s="135"/>
      <c r="Z62" s="136"/>
      <c r="AA62" s="135"/>
      <c r="AB62" s="136"/>
      <c r="AC62" s="135"/>
      <c r="AD62" s="136"/>
      <c r="AE62" s="135"/>
      <c r="AF62" s="136"/>
      <c r="AG62" s="135"/>
      <c r="AH62" s="136"/>
    </row>
    <row r="63" spans="1:34" s="284" customFormat="1" ht="13" customHeight="1" x14ac:dyDescent="0.25">
      <c r="A63" s="6"/>
      <c r="B63" s="31"/>
      <c r="C63" s="8" t="s">
        <v>51</v>
      </c>
      <c r="D63" s="168"/>
      <c r="E63" s="45">
        <v>1</v>
      </c>
      <c r="F63" s="34" t="s">
        <v>25</v>
      </c>
      <c r="G63" s="35"/>
      <c r="H63" s="37">
        <f t="shared" si="21"/>
        <v>0</v>
      </c>
      <c r="I63" s="46">
        <v>12</v>
      </c>
      <c r="J63" s="266">
        <f>+E63*H63*I63</f>
        <v>0</v>
      </c>
      <c r="K63" s="15"/>
      <c r="L63" s="273">
        <f t="shared" si="15"/>
        <v>0</v>
      </c>
      <c r="M63" s="273">
        <f t="shared" si="16"/>
        <v>0</v>
      </c>
      <c r="N63" s="273">
        <f t="shared" si="17"/>
        <v>0</v>
      </c>
      <c r="O63" s="273">
        <f t="shared" si="18"/>
        <v>0</v>
      </c>
      <c r="P63" s="15"/>
      <c r="Q63" s="135"/>
      <c r="R63" s="278"/>
      <c r="S63" s="135"/>
      <c r="T63" s="136"/>
      <c r="U63" s="135"/>
      <c r="V63" s="136"/>
      <c r="W63" s="135"/>
      <c r="X63" s="136"/>
      <c r="Y63" s="135"/>
      <c r="Z63" s="136"/>
      <c r="AA63" s="135"/>
      <c r="AB63" s="136"/>
      <c r="AC63" s="135"/>
      <c r="AD63" s="136"/>
      <c r="AE63" s="135"/>
      <c r="AF63" s="136"/>
      <c r="AG63" s="135"/>
      <c r="AH63" s="136"/>
    </row>
    <row r="64" spans="1:34" s="284" customFormat="1" ht="13" customHeight="1" x14ac:dyDescent="0.25">
      <c r="A64" s="6"/>
      <c r="B64" s="31"/>
      <c r="C64" s="8" t="s">
        <v>52</v>
      </c>
      <c r="D64" s="171"/>
      <c r="E64" s="45">
        <v>1</v>
      </c>
      <c r="F64" s="34" t="s">
        <v>25</v>
      </c>
      <c r="G64" s="35"/>
      <c r="H64" s="37">
        <f t="shared" si="21"/>
        <v>0</v>
      </c>
      <c r="I64" s="46">
        <v>6</v>
      </c>
      <c r="J64" s="266">
        <f t="shared" si="22"/>
        <v>0</v>
      </c>
      <c r="K64" s="15"/>
      <c r="L64" s="273">
        <f t="shared" si="15"/>
        <v>0</v>
      </c>
      <c r="M64" s="273">
        <f t="shared" si="16"/>
        <v>0</v>
      </c>
      <c r="N64" s="273">
        <f t="shared" si="17"/>
        <v>0</v>
      </c>
      <c r="O64" s="273">
        <f t="shared" si="18"/>
        <v>0</v>
      </c>
      <c r="P64" s="15"/>
      <c r="Q64" s="135"/>
      <c r="R64" s="278"/>
      <c r="S64" s="135"/>
      <c r="T64" s="136"/>
      <c r="U64" s="135"/>
      <c r="V64" s="136"/>
      <c r="W64" s="135"/>
      <c r="X64" s="136"/>
      <c r="Y64" s="135"/>
      <c r="Z64" s="136"/>
      <c r="AA64" s="135"/>
      <c r="AB64" s="136"/>
      <c r="AC64" s="135"/>
      <c r="AD64" s="136"/>
      <c r="AE64" s="135"/>
      <c r="AF64" s="136"/>
      <c r="AG64" s="135"/>
      <c r="AH64" s="136"/>
    </row>
    <row r="65" spans="1:34" s="284" customFormat="1" ht="13" customHeight="1" x14ac:dyDescent="0.25">
      <c r="A65" s="6"/>
      <c r="B65" s="31"/>
      <c r="C65" s="8" t="s">
        <v>53</v>
      </c>
      <c r="D65" s="171"/>
      <c r="E65" s="45">
        <v>1</v>
      </c>
      <c r="F65" s="34" t="s">
        <v>25</v>
      </c>
      <c r="G65" s="35"/>
      <c r="H65" s="37">
        <f t="shared" si="21"/>
        <v>0</v>
      </c>
      <c r="I65" s="46">
        <v>12</v>
      </c>
      <c r="J65" s="266">
        <f t="shared" si="22"/>
        <v>0</v>
      </c>
      <c r="K65" s="15"/>
      <c r="L65" s="273">
        <f t="shared" si="15"/>
        <v>0</v>
      </c>
      <c r="M65" s="273">
        <f t="shared" si="16"/>
        <v>0</v>
      </c>
      <c r="N65" s="273">
        <f t="shared" si="17"/>
        <v>0</v>
      </c>
      <c r="O65" s="273">
        <f t="shared" si="18"/>
        <v>0</v>
      </c>
      <c r="P65" s="15"/>
      <c r="Q65" s="135"/>
      <c r="R65" s="278"/>
      <c r="S65" s="135"/>
      <c r="T65" s="136"/>
      <c r="U65" s="135"/>
      <c r="V65" s="136"/>
      <c r="W65" s="135"/>
      <c r="X65" s="136"/>
      <c r="Y65" s="135"/>
      <c r="Z65" s="136"/>
      <c r="AA65" s="135"/>
      <c r="AB65" s="136"/>
      <c r="AC65" s="135"/>
      <c r="AD65" s="136"/>
      <c r="AE65" s="135"/>
      <c r="AF65" s="136"/>
      <c r="AG65" s="135"/>
      <c r="AH65" s="136"/>
    </row>
    <row r="66" spans="1:34" s="284" customFormat="1" ht="13" customHeight="1" x14ac:dyDescent="0.25">
      <c r="A66" s="6"/>
      <c r="B66" s="31"/>
      <c r="C66" s="8" t="s">
        <v>54</v>
      </c>
      <c r="D66" s="171"/>
      <c r="E66" s="45">
        <v>3</v>
      </c>
      <c r="F66" s="34" t="s">
        <v>55</v>
      </c>
      <c r="G66" s="35"/>
      <c r="H66" s="37">
        <f t="shared" si="21"/>
        <v>0</v>
      </c>
      <c r="I66" s="46">
        <v>12</v>
      </c>
      <c r="J66" s="266">
        <f t="shared" si="22"/>
        <v>0</v>
      </c>
      <c r="K66" s="15"/>
      <c r="L66" s="273">
        <f t="shared" si="15"/>
        <v>0</v>
      </c>
      <c r="M66" s="273">
        <f t="shared" si="16"/>
        <v>0</v>
      </c>
      <c r="N66" s="273">
        <f t="shared" si="17"/>
        <v>0</v>
      </c>
      <c r="O66" s="273">
        <f t="shared" si="18"/>
        <v>0</v>
      </c>
      <c r="P66" s="15"/>
      <c r="Q66" s="135"/>
      <c r="R66" s="278"/>
      <c r="S66" s="135"/>
      <c r="T66" s="136"/>
      <c r="U66" s="135"/>
      <c r="V66" s="136"/>
      <c r="W66" s="135"/>
      <c r="X66" s="136"/>
      <c r="Y66" s="135"/>
      <c r="Z66" s="136"/>
      <c r="AA66" s="135"/>
      <c r="AB66" s="136"/>
      <c r="AC66" s="135"/>
      <c r="AD66" s="136"/>
      <c r="AE66" s="135"/>
      <c r="AF66" s="136"/>
      <c r="AG66" s="135"/>
      <c r="AH66" s="136"/>
    </row>
    <row r="67" spans="1:34" s="284" customFormat="1" ht="13" customHeight="1" x14ac:dyDescent="0.25">
      <c r="A67" s="6"/>
      <c r="B67" s="31"/>
      <c r="C67" s="8" t="s">
        <v>56</v>
      </c>
      <c r="D67" s="171"/>
      <c r="E67" s="45"/>
      <c r="F67" s="34"/>
      <c r="G67" s="35"/>
      <c r="H67" s="37"/>
      <c r="I67" s="46"/>
      <c r="J67" s="266"/>
      <c r="K67" s="15"/>
      <c r="L67" s="273">
        <f t="shared" si="15"/>
        <v>0</v>
      </c>
      <c r="M67" s="273">
        <f t="shared" si="16"/>
        <v>0</v>
      </c>
      <c r="N67" s="273">
        <f t="shared" si="17"/>
        <v>0</v>
      </c>
      <c r="O67" s="273">
        <f t="shared" si="18"/>
        <v>0</v>
      </c>
      <c r="P67" s="15"/>
      <c r="Q67" s="135"/>
      <c r="R67" s="278"/>
      <c r="S67" s="135"/>
      <c r="T67" s="136"/>
      <c r="U67" s="135"/>
      <c r="V67" s="136"/>
      <c r="W67" s="135"/>
      <c r="X67" s="136"/>
      <c r="Y67" s="135"/>
      <c r="Z67" s="136"/>
      <c r="AA67" s="135"/>
      <c r="AB67" s="136"/>
      <c r="AC67" s="135"/>
      <c r="AD67" s="136"/>
      <c r="AE67" s="135"/>
      <c r="AF67" s="136"/>
      <c r="AG67" s="135"/>
      <c r="AH67" s="136"/>
    </row>
    <row r="68" spans="1:34" s="284" customFormat="1" ht="13" customHeight="1" x14ac:dyDescent="0.25">
      <c r="A68" s="6"/>
      <c r="B68" s="31"/>
      <c r="C68" s="8"/>
      <c r="D68" s="171"/>
      <c r="E68" s="45"/>
      <c r="F68" s="34"/>
      <c r="G68" s="35"/>
      <c r="H68" s="37"/>
      <c r="I68" s="46"/>
      <c r="J68" s="266"/>
      <c r="K68" s="15"/>
      <c r="L68" s="273">
        <f t="shared" si="15"/>
        <v>0</v>
      </c>
      <c r="M68" s="273">
        <f t="shared" si="16"/>
        <v>0</v>
      </c>
      <c r="N68" s="273">
        <f t="shared" si="17"/>
        <v>0</v>
      </c>
      <c r="O68" s="273">
        <f t="shared" si="18"/>
        <v>0</v>
      </c>
      <c r="P68" s="15"/>
      <c r="Q68" s="135"/>
      <c r="R68" s="278"/>
      <c r="S68" s="135"/>
      <c r="T68" s="136"/>
      <c r="U68" s="135"/>
      <c r="V68" s="136"/>
      <c r="W68" s="135"/>
      <c r="X68" s="136"/>
      <c r="Y68" s="135"/>
      <c r="Z68" s="136"/>
      <c r="AA68" s="135"/>
      <c r="AB68" s="136"/>
      <c r="AC68" s="135"/>
      <c r="AD68" s="136"/>
      <c r="AE68" s="135"/>
      <c r="AF68" s="136"/>
      <c r="AG68" s="135"/>
      <c r="AH68" s="136"/>
    </row>
    <row r="69" spans="1:34" s="284" customFormat="1" ht="13" customHeight="1" x14ac:dyDescent="0.25">
      <c r="A69" s="6"/>
      <c r="B69" s="31"/>
      <c r="C69" s="31"/>
      <c r="D69" s="105"/>
      <c r="E69" s="33"/>
      <c r="F69" s="34"/>
      <c r="G69" s="35"/>
      <c r="H69" s="36"/>
      <c r="I69" s="46"/>
      <c r="J69" s="266"/>
      <c r="K69" s="15"/>
      <c r="L69" s="273">
        <f t="shared" si="15"/>
        <v>0</v>
      </c>
      <c r="M69" s="273">
        <f t="shared" si="16"/>
        <v>0</v>
      </c>
      <c r="N69" s="273">
        <f t="shared" si="17"/>
        <v>0</v>
      </c>
      <c r="O69" s="273">
        <f t="shared" si="18"/>
        <v>0</v>
      </c>
      <c r="P69" s="15"/>
      <c r="Q69" s="135"/>
      <c r="R69" s="278"/>
      <c r="S69" s="135"/>
      <c r="T69" s="136"/>
      <c r="U69" s="135"/>
      <c r="V69" s="136"/>
      <c r="W69" s="135"/>
      <c r="X69" s="136"/>
      <c r="Y69" s="135"/>
      <c r="Z69" s="136"/>
      <c r="AA69" s="135"/>
      <c r="AB69" s="136"/>
      <c r="AC69" s="135"/>
      <c r="AD69" s="136"/>
      <c r="AE69" s="135"/>
      <c r="AF69" s="136"/>
      <c r="AG69" s="135"/>
      <c r="AH69" s="136"/>
    </row>
    <row r="70" spans="1:34" s="284" customFormat="1" x14ac:dyDescent="0.25">
      <c r="A70" s="23"/>
      <c r="B70" s="281"/>
      <c r="C70" s="282" t="s">
        <v>57</v>
      </c>
      <c r="D70" s="24"/>
      <c r="E70" s="25"/>
      <c r="F70" s="26"/>
      <c r="G70" s="27"/>
      <c r="H70" s="28"/>
      <c r="I70" s="29"/>
      <c r="J70" s="265">
        <f>SUM(J18:J69)</f>
        <v>180945.68501222815</v>
      </c>
      <c r="K70" s="15"/>
      <c r="L70" s="265">
        <f>SUM(L18:L69)</f>
        <v>0</v>
      </c>
      <c r="M70" s="265">
        <f t="shared" ref="M70:O70" si="23">SUM(M18:M69)</f>
        <v>0</v>
      </c>
      <c r="N70" s="265">
        <f t="shared" si="23"/>
        <v>0</v>
      </c>
      <c r="O70" s="265">
        <f t="shared" si="23"/>
        <v>180945.68501222815</v>
      </c>
      <c r="P70" s="15"/>
      <c r="Q70" s="276"/>
      <c r="R70" s="279">
        <f>SUM(R18:R69)</f>
        <v>0</v>
      </c>
      <c r="S70" s="276"/>
      <c r="T70" s="279">
        <f t="shared" ref="T70" si="24">SUM(T18:T69)</f>
        <v>0</v>
      </c>
      <c r="U70" s="276"/>
      <c r="V70" s="279">
        <f t="shared" ref="V70" si="25">SUM(V18:V69)</f>
        <v>0</v>
      </c>
      <c r="W70" s="276"/>
      <c r="X70" s="279">
        <f t="shared" ref="X70" si="26">SUM(X18:X69)</f>
        <v>0</v>
      </c>
      <c r="Y70" s="276"/>
      <c r="Z70" s="279">
        <f t="shared" ref="Z70" si="27">SUM(Z18:Z69)</f>
        <v>0</v>
      </c>
      <c r="AA70" s="276"/>
      <c r="AB70" s="279">
        <f t="shared" ref="AB70" si="28">SUM(AB18:AB69)</f>
        <v>0</v>
      </c>
      <c r="AC70" s="276"/>
      <c r="AD70" s="279">
        <f t="shared" ref="AD70" si="29">SUM(AD18:AD69)</f>
        <v>0</v>
      </c>
      <c r="AE70" s="276"/>
      <c r="AF70" s="279">
        <f t="shared" ref="AF70" si="30">SUM(AF18:AF69)</f>
        <v>0</v>
      </c>
      <c r="AG70" s="276"/>
      <c r="AH70" s="279">
        <f t="shared" ref="AH70" si="31">SUM(AH18:AH69)</f>
        <v>0</v>
      </c>
    </row>
    <row r="71" spans="1:34" s="284" customFormat="1" ht="13" customHeight="1" x14ac:dyDescent="0.25">
      <c r="A71" s="6"/>
      <c r="B71" s="31"/>
      <c r="C71" s="64"/>
      <c r="D71" s="165"/>
      <c r="E71" s="159"/>
      <c r="F71" s="63"/>
      <c r="G71" s="62"/>
      <c r="H71" s="36"/>
      <c r="I71" s="65"/>
      <c r="J71" s="269"/>
      <c r="K71" s="15"/>
      <c r="L71" s="272"/>
      <c r="M71" s="272"/>
      <c r="N71" s="272"/>
      <c r="O71" s="272"/>
      <c r="P71" s="15"/>
      <c r="Q71" s="135"/>
      <c r="R71" s="278"/>
      <c r="S71" s="135"/>
      <c r="T71" s="136"/>
      <c r="U71" s="135"/>
      <c r="V71" s="136"/>
      <c r="W71" s="135"/>
      <c r="X71" s="136"/>
      <c r="Y71" s="135"/>
      <c r="Z71" s="136"/>
      <c r="AA71" s="135"/>
      <c r="AB71" s="136"/>
      <c r="AC71" s="135"/>
      <c r="AD71" s="136"/>
      <c r="AE71" s="135"/>
      <c r="AF71" s="136"/>
      <c r="AG71" s="135"/>
      <c r="AH71" s="136"/>
    </row>
    <row r="72" spans="1:34" s="284" customFormat="1" ht="13" customHeight="1" x14ac:dyDescent="0.25">
      <c r="A72" s="6"/>
      <c r="B72" s="66"/>
      <c r="C72" s="274" t="s">
        <v>261</v>
      </c>
      <c r="D72" s="164"/>
      <c r="E72" s="67"/>
      <c r="F72" s="68"/>
      <c r="G72" s="17"/>
      <c r="H72" s="22"/>
      <c r="I72" s="65"/>
      <c r="J72" s="264"/>
      <c r="K72" s="15"/>
      <c r="L72" s="272"/>
      <c r="M72" s="272"/>
      <c r="N72" s="272"/>
      <c r="O72" s="272"/>
      <c r="P72" s="15"/>
      <c r="Q72" s="135"/>
      <c r="R72" s="278"/>
      <c r="S72" s="135"/>
      <c r="T72" s="136"/>
      <c r="U72" s="135"/>
      <c r="V72" s="136"/>
      <c r="W72" s="135"/>
      <c r="X72" s="136"/>
      <c r="Y72" s="135"/>
      <c r="Z72" s="136"/>
      <c r="AA72" s="135"/>
      <c r="AB72" s="136"/>
      <c r="AC72" s="135"/>
      <c r="AD72" s="136"/>
      <c r="AE72" s="135"/>
      <c r="AF72" s="136"/>
      <c r="AG72" s="135"/>
      <c r="AH72" s="136"/>
    </row>
    <row r="73" spans="1:34" s="284" customFormat="1" ht="13" customHeight="1" x14ac:dyDescent="0.25">
      <c r="A73" s="6"/>
      <c r="B73" s="2"/>
      <c r="C73" s="2" t="s">
        <v>58</v>
      </c>
      <c r="D73" s="164"/>
      <c r="E73" s="67">
        <v>1</v>
      </c>
      <c r="F73" s="68" t="s">
        <v>59</v>
      </c>
      <c r="G73" s="17"/>
      <c r="H73" s="69">
        <v>10000</v>
      </c>
      <c r="I73" s="65">
        <v>1</v>
      </c>
      <c r="J73" s="264">
        <f t="shared" ref="J73:J91" si="32">+E73*H73*I73</f>
        <v>10000</v>
      </c>
      <c r="K73" s="15"/>
      <c r="L73" s="273">
        <f t="shared" ref="L73:L108" si="33">R73+T73+V73+X73</f>
        <v>0</v>
      </c>
      <c r="M73" s="273">
        <f t="shared" ref="M73:M108" si="34">Z73+AB73+AD73+AF73+AH73</f>
        <v>0</v>
      </c>
      <c r="N73" s="273">
        <f t="shared" ref="N73:N108" si="35">SUM(L73:M73)</f>
        <v>0</v>
      </c>
      <c r="O73" s="273">
        <f t="shared" ref="O73:O108" si="36">J73-N73</f>
        <v>10000</v>
      </c>
      <c r="P73" s="15"/>
      <c r="Q73" s="135"/>
      <c r="R73" s="278"/>
      <c r="S73" s="135"/>
      <c r="T73" s="136"/>
      <c r="U73" s="135"/>
      <c r="V73" s="136"/>
      <c r="W73" s="135"/>
      <c r="X73" s="136"/>
      <c r="Y73" s="135"/>
      <c r="Z73" s="136"/>
      <c r="AA73" s="135"/>
      <c r="AB73" s="136"/>
      <c r="AC73" s="135"/>
      <c r="AD73" s="136"/>
      <c r="AE73" s="135"/>
      <c r="AF73" s="136"/>
      <c r="AG73" s="135"/>
      <c r="AH73" s="136"/>
    </row>
    <row r="74" spans="1:34" s="284" customFormat="1" ht="13" customHeight="1" x14ac:dyDescent="0.25">
      <c r="A74" s="6"/>
      <c r="B74" s="2"/>
      <c r="C74" s="2" t="s">
        <v>60</v>
      </c>
      <c r="D74" s="164"/>
      <c r="E74" s="67">
        <v>1</v>
      </c>
      <c r="F74" s="68" t="s">
        <v>59</v>
      </c>
      <c r="G74" s="17"/>
      <c r="H74" s="69">
        <v>5000</v>
      </c>
      <c r="I74" s="65">
        <v>1</v>
      </c>
      <c r="J74" s="264">
        <f t="shared" si="32"/>
        <v>5000</v>
      </c>
      <c r="K74" s="15"/>
      <c r="L74" s="273">
        <f t="shared" si="33"/>
        <v>0</v>
      </c>
      <c r="M74" s="273">
        <f t="shared" si="34"/>
        <v>0</v>
      </c>
      <c r="N74" s="273">
        <f t="shared" si="35"/>
        <v>0</v>
      </c>
      <c r="O74" s="273">
        <f t="shared" si="36"/>
        <v>5000</v>
      </c>
      <c r="P74" s="15"/>
      <c r="Q74" s="135"/>
      <c r="R74" s="278"/>
      <c r="S74" s="135"/>
      <c r="T74" s="136"/>
      <c r="U74" s="135"/>
      <c r="V74" s="136"/>
      <c r="W74" s="135"/>
      <c r="X74" s="136"/>
      <c r="Y74" s="135"/>
      <c r="Z74" s="136"/>
      <c r="AA74" s="135"/>
      <c r="AB74" s="136"/>
      <c r="AC74" s="135"/>
      <c r="AD74" s="136"/>
      <c r="AE74" s="135"/>
      <c r="AF74" s="136"/>
      <c r="AG74" s="135"/>
      <c r="AH74" s="136"/>
    </row>
    <row r="75" spans="1:34" s="284" customFormat="1" ht="13" customHeight="1" x14ac:dyDescent="0.25">
      <c r="A75" s="6"/>
      <c r="B75" s="2"/>
      <c r="C75" s="2" t="s">
        <v>61</v>
      </c>
      <c r="D75" s="164"/>
      <c r="E75" s="67">
        <v>1</v>
      </c>
      <c r="F75" s="68" t="s">
        <v>59</v>
      </c>
      <c r="G75" s="17"/>
      <c r="H75" s="22"/>
      <c r="I75" s="65">
        <v>1</v>
      </c>
      <c r="J75" s="264">
        <f t="shared" si="32"/>
        <v>0</v>
      </c>
      <c r="K75" s="15"/>
      <c r="L75" s="273">
        <f t="shared" si="33"/>
        <v>0</v>
      </c>
      <c r="M75" s="273">
        <f t="shared" si="34"/>
        <v>0</v>
      </c>
      <c r="N75" s="273">
        <f t="shared" si="35"/>
        <v>0</v>
      </c>
      <c r="O75" s="273">
        <f t="shared" si="36"/>
        <v>0</v>
      </c>
      <c r="P75" s="15"/>
      <c r="Q75" s="135"/>
      <c r="R75" s="278"/>
      <c r="S75" s="135"/>
      <c r="T75" s="136"/>
      <c r="U75" s="135"/>
      <c r="V75" s="136"/>
      <c r="W75" s="135"/>
      <c r="X75" s="136"/>
      <c r="Y75" s="135"/>
      <c r="Z75" s="136"/>
      <c r="AA75" s="135"/>
      <c r="AB75" s="136"/>
      <c r="AC75" s="135"/>
      <c r="AD75" s="136"/>
      <c r="AE75" s="135"/>
      <c r="AF75" s="136"/>
      <c r="AG75" s="135"/>
      <c r="AH75" s="136"/>
    </row>
    <row r="76" spans="1:34" s="284" customFormat="1" ht="13" customHeight="1" x14ac:dyDescent="0.25">
      <c r="A76" s="6"/>
      <c r="B76" s="2"/>
      <c r="C76" s="2" t="s">
        <v>62</v>
      </c>
      <c r="D76" s="164"/>
      <c r="E76" s="67">
        <v>1</v>
      </c>
      <c r="F76" s="68" t="s">
        <v>63</v>
      </c>
      <c r="G76" s="17"/>
      <c r="H76" s="22"/>
      <c r="I76" s="65">
        <v>1</v>
      </c>
      <c r="J76" s="264">
        <f t="shared" si="32"/>
        <v>0</v>
      </c>
      <c r="K76" s="15"/>
      <c r="L76" s="273">
        <f t="shared" si="33"/>
        <v>0</v>
      </c>
      <c r="M76" s="273">
        <f t="shared" si="34"/>
        <v>0</v>
      </c>
      <c r="N76" s="273">
        <f t="shared" si="35"/>
        <v>0</v>
      </c>
      <c r="O76" s="273">
        <f t="shared" si="36"/>
        <v>0</v>
      </c>
      <c r="P76" s="15"/>
      <c r="Q76" s="135"/>
      <c r="R76" s="278"/>
      <c r="S76" s="135"/>
      <c r="T76" s="136"/>
      <c r="U76" s="135"/>
      <c r="V76" s="136"/>
      <c r="W76" s="135"/>
      <c r="X76" s="136"/>
      <c r="Y76" s="135"/>
      <c r="Z76" s="136"/>
      <c r="AA76" s="135"/>
      <c r="AB76" s="136"/>
      <c r="AC76" s="135"/>
      <c r="AD76" s="136"/>
      <c r="AE76" s="135"/>
      <c r="AF76" s="136"/>
      <c r="AG76" s="135"/>
      <c r="AH76" s="136"/>
    </row>
    <row r="77" spans="1:34" s="284" customFormat="1" ht="13" customHeight="1" x14ac:dyDescent="0.25">
      <c r="A77" s="6"/>
      <c r="B77" s="2"/>
      <c r="C77" s="2" t="s">
        <v>64</v>
      </c>
      <c r="D77" s="164"/>
      <c r="E77" s="67">
        <v>1</v>
      </c>
      <c r="F77" s="68" t="s">
        <v>63</v>
      </c>
      <c r="G77" s="17"/>
      <c r="H77" s="22"/>
      <c r="I77" s="65">
        <v>1</v>
      </c>
      <c r="J77" s="264">
        <f t="shared" si="32"/>
        <v>0</v>
      </c>
      <c r="K77" s="15"/>
      <c r="L77" s="273">
        <f t="shared" si="33"/>
        <v>0</v>
      </c>
      <c r="M77" s="273">
        <f t="shared" si="34"/>
        <v>0</v>
      </c>
      <c r="N77" s="273">
        <f t="shared" si="35"/>
        <v>0</v>
      </c>
      <c r="O77" s="273">
        <f t="shared" si="36"/>
        <v>0</v>
      </c>
      <c r="P77" s="15"/>
      <c r="Q77" s="135"/>
      <c r="R77" s="278"/>
      <c r="S77" s="135"/>
      <c r="T77" s="136"/>
      <c r="U77" s="135"/>
      <c r="V77" s="136"/>
      <c r="W77" s="135"/>
      <c r="X77" s="136"/>
      <c r="Y77" s="135"/>
      <c r="Z77" s="136"/>
      <c r="AA77" s="135"/>
      <c r="AB77" s="136"/>
      <c r="AC77" s="135"/>
      <c r="AD77" s="136"/>
      <c r="AE77" s="135"/>
      <c r="AF77" s="136"/>
      <c r="AG77" s="135"/>
      <c r="AH77" s="136"/>
    </row>
    <row r="78" spans="1:34" s="284" customFormat="1" ht="13" customHeight="1" x14ac:dyDescent="0.25">
      <c r="A78" s="6"/>
      <c r="B78" s="2"/>
      <c r="C78" s="2" t="s">
        <v>65</v>
      </c>
      <c r="D78" s="164"/>
      <c r="E78" s="67">
        <v>1</v>
      </c>
      <c r="F78" s="68" t="s">
        <v>55</v>
      </c>
      <c r="G78" s="17"/>
      <c r="H78" s="22"/>
      <c r="I78" s="65">
        <v>12</v>
      </c>
      <c r="J78" s="264">
        <f t="shared" si="32"/>
        <v>0</v>
      </c>
      <c r="K78" s="15"/>
      <c r="L78" s="273">
        <f t="shared" si="33"/>
        <v>0</v>
      </c>
      <c r="M78" s="273">
        <f t="shared" si="34"/>
        <v>0</v>
      </c>
      <c r="N78" s="273">
        <f t="shared" si="35"/>
        <v>0</v>
      </c>
      <c r="O78" s="273">
        <f t="shared" si="36"/>
        <v>0</v>
      </c>
      <c r="P78" s="15"/>
      <c r="Q78" s="135"/>
      <c r="R78" s="278"/>
      <c r="S78" s="135"/>
      <c r="T78" s="136"/>
      <c r="U78" s="135"/>
      <c r="V78" s="136"/>
      <c r="W78" s="135"/>
      <c r="X78" s="136"/>
      <c r="Y78" s="135"/>
      <c r="Z78" s="136"/>
      <c r="AA78" s="135"/>
      <c r="AB78" s="136"/>
      <c r="AC78" s="135"/>
      <c r="AD78" s="136"/>
      <c r="AE78" s="135"/>
      <c r="AF78" s="136"/>
      <c r="AG78" s="135"/>
      <c r="AH78" s="136"/>
    </row>
    <row r="79" spans="1:34" s="284" customFormat="1" ht="13" customHeight="1" x14ac:dyDescent="0.25">
      <c r="A79" s="6"/>
      <c r="B79" s="2"/>
      <c r="C79" s="31" t="s">
        <v>66</v>
      </c>
      <c r="D79" s="164"/>
      <c r="E79" s="67">
        <v>1</v>
      </c>
      <c r="F79" s="68" t="s">
        <v>63</v>
      </c>
      <c r="G79" s="17"/>
      <c r="H79" s="22"/>
      <c r="I79" s="65">
        <v>1</v>
      </c>
      <c r="J79" s="264">
        <f t="shared" si="32"/>
        <v>0</v>
      </c>
      <c r="K79" s="15"/>
      <c r="L79" s="273">
        <f t="shared" si="33"/>
        <v>0</v>
      </c>
      <c r="M79" s="273">
        <f t="shared" si="34"/>
        <v>0</v>
      </c>
      <c r="N79" s="273">
        <f t="shared" si="35"/>
        <v>0</v>
      </c>
      <c r="O79" s="273">
        <f t="shared" si="36"/>
        <v>0</v>
      </c>
      <c r="P79" s="15"/>
      <c r="Q79" s="135"/>
      <c r="R79" s="278"/>
      <c r="S79" s="135"/>
      <c r="T79" s="136"/>
      <c r="U79" s="135"/>
      <c r="V79" s="136"/>
      <c r="W79" s="135"/>
      <c r="X79" s="136"/>
      <c r="Y79" s="135"/>
      <c r="Z79" s="136"/>
      <c r="AA79" s="135"/>
      <c r="AB79" s="136"/>
      <c r="AC79" s="135"/>
      <c r="AD79" s="136"/>
      <c r="AE79" s="135"/>
      <c r="AF79" s="136"/>
      <c r="AG79" s="135"/>
      <c r="AH79" s="136"/>
    </row>
    <row r="80" spans="1:34" s="284" customFormat="1" ht="13" customHeight="1" x14ac:dyDescent="0.25">
      <c r="A80" s="6"/>
      <c r="B80" s="2"/>
      <c r="C80" s="31" t="s">
        <v>67</v>
      </c>
      <c r="D80" s="165"/>
      <c r="E80" s="75">
        <v>1</v>
      </c>
      <c r="F80" s="63" t="s">
        <v>68</v>
      </c>
      <c r="G80" s="62"/>
      <c r="H80" s="37"/>
      <c r="I80" s="65">
        <v>1</v>
      </c>
      <c r="J80" s="266">
        <f t="shared" si="32"/>
        <v>0</v>
      </c>
      <c r="K80" s="15"/>
      <c r="L80" s="273">
        <f t="shared" si="33"/>
        <v>0</v>
      </c>
      <c r="M80" s="273">
        <f t="shared" si="34"/>
        <v>0</v>
      </c>
      <c r="N80" s="273">
        <f t="shared" si="35"/>
        <v>0</v>
      </c>
      <c r="O80" s="273">
        <f t="shared" si="36"/>
        <v>0</v>
      </c>
      <c r="P80" s="15"/>
      <c r="Q80" s="135"/>
      <c r="R80" s="278"/>
      <c r="S80" s="135"/>
      <c r="T80" s="136"/>
      <c r="U80" s="135"/>
      <c r="V80" s="136"/>
      <c r="W80" s="135"/>
      <c r="X80" s="136"/>
      <c r="Y80" s="135"/>
      <c r="Z80" s="136"/>
      <c r="AA80" s="135"/>
      <c r="AB80" s="136"/>
      <c r="AC80" s="135"/>
      <c r="AD80" s="136"/>
      <c r="AE80" s="135"/>
      <c r="AF80" s="136"/>
      <c r="AG80" s="135"/>
      <c r="AH80" s="136"/>
    </row>
    <row r="81" spans="1:34" s="284" customFormat="1" ht="13" customHeight="1" x14ac:dyDescent="0.25">
      <c r="A81" s="6"/>
      <c r="B81" s="2"/>
      <c r="C81" s="2" t="s">
        <v>69</v>
      </c>
      <c r="D81" s="164"/>
      <c r="E81" s="67">
        <v>1</v>
      </c>
      <c r="F81" s="68" t="s">
        <v>63</v>
      </c>
      <c r="G81" s="17"/>
      <c r="H81" s="22"/>
      <c r="I81" s="65">
        <v>1</v>
      </c>
      <c r="J81" s="264">
        <f t="shared" si="32"/>
        <v>0</v>
      </c>
      <c r="K81" s="15"/>
      <c r="L81" s="273">
        <f t="shared" si="33"/>
        <v>0</v>
      </c>
      <c r="M81" s="273">
        <f t="shared" si="34"/>
        <v>0</v>
      </c>
      <c r="N81" s="273">
        <f t="shared" si="35"/>
        <v>0</v>
      </c>
      <c r="O81" s="273">
        <f t="shared" si="36"/>
        <v>0</v>
      </c>
      <c r="P81" s="15"/>
      <c r="Q81" s="135"/>
      <c r="R81" s="278"/>
      <c r="S81" s="135"/>
      <c r="T81" s="136"/>
      <c r="U81" s="135"/>
      <c r="V81" s="136"/>
      <c r="W81" s="135"/>
      <c r="X81" s="136"/>
      <c r="Y81" s="135"/>
      <c r="Z81" s="136"/>
      <c r="AA81" s="135"/>
      <c r="AB81" s="136"/>
      <c r="AC81" s="135"/>
      <c r="AD81" s="136"/>
      <c r="AE81" s="135"/>
      <c r="AF81" s="136"/>
      <c r="AG81" s="135"/>
      <c r="AH81" s="136"/>
    </row>
    <row r="82" spans="1:34" s="284" customFormat="1" ht="13" customHeight="1" x14ac:dyDescent="0.25">
      <c r="A82" s="6"/>
      <c r="B82" s="2"/>
      <c r="C82" s="2" t="s">
        <v>70</v>
      </c>
      <c r="D82" s="164"/>
      <c r="E82" s="67">
        <v>1</v>
      </c>
      <c r="F82" s="68" t="s">
        <v>63</v>
      </c>
      <c r="G82" s="17"/>
      <c r="H82" s="22"/>
      <c r="I82" s="65">
        <v>1</v>
      </c>
      <c r="J82" s="264">
        <f t="shared" si="32"/>
        <v>0</v>
      </c>
      <c r="K82" s="15"/>
      <c r="L82" s="273">
        <f t="shared" si="33"/>
        <v>0</v>
      </c>
      <c r="M82" s="273">
        <f t="shared" si="34"/>
        <v>0</v>
      </c>
      <c r="N82" s="273">
        <f t="shared" si="35"/>
        <v>0</v>
      </c>
      <c r="O82" s="273">
        <f t="shared" si="36"/>
        <v>0</v>
      </c>
      <c r="P82" s="15"/>
      <c r="Q82" s="135"/>
      <c r="R82" s="278"/>
      <c r="S82" s="135"/>
      <c r="T82" s="136"/>
      <c r="U82" s="135"/>
      <c r="V82" s="136"/>
      <c r="W82" s="135"/>
      <c r="X82" s="136"/>
      <c r="Y82" s="135"/>
      <c r="Z82" s="136"/>
      <c r="AA82" s="135"/>
      <c r="AB82" s="136"/>
      <c r="AC82" s="135"/>
      <c r="AD82" s="136"/>
      <c r="AE82" s="135"/>
      <c r="AF82" s="136"/>
      <c r="AG82" s="135"/>
      <c r="AH82" s="136"/>
    </row>
    <row r="83" spans="1:34" s="284" customFormat="1" ht="13" customHeight="1" x14ac:dyDescent="0.25">
      <c r="A83" s="6"/>
      <c r="B83" s="2"/>
      <c r="C83" s="2" t="s">
        <v>71</v>
      </c>
      <c r="D83" s="164"/>
      <c r="E83" s="67"/>
      <c r="F83" s="68"/>
      <c r="G83" s="17"/>
      <c r="H83" s="22"/>
      <c r="I83" s="65"/>
      <c r="J83" s="264">
        <f t="shared" si="32"/>
        <v>0</v>
      </c>
      <c r="K83" s="15"/>
      <c r="L83" s="273">
        <f t="shared" si="33"/>
        <v>0</v>
      </c>
      <c r="M83" s="273">
        <f t="shared" si="34"/>
        <v>0</v>
      </c>
      <c r="N83" s="273">
        <f t="shared" si="35"/>
        <v>0</v>
      </c>
      <c r="O83" s="273">
        <f t="shared" si="36"/>
        <v>0</v>
      </c>
      <c r="P83" s="15"/>
      <c r="Q83" s="135"/>
      <c r="R83" s="278"/>
      <c r="S83" s="135"/>
      <c r="T83" s="136"/>
      <c r="U83" s="135"/>
      <c r="V83" s="136"/>
      <c r="W83" s="135"/>
      <c r="X83" s="136"/>
      <c r="Y83" s="135"/>
      <c r="Z83" s="136"/>
      <c r="AA83" s="135"/>
      <c r="AB83" s="136"/>
      <c r="AC83" s="135"/>
      <c r="AD83" s="136"/>
      <c r="AE83" s="135"/>
      <c r="AF83" s="136"/>
      <c r="AG83" s="135"/>
      <c r="AH83" s="136"/>
    </row>
    <row r="84" spans="1:34" s="284" customFormat="1" ht="13" customHeight="1" x14ac:dyDescent="0.25">
      <c r="A84" s="6"/>
      <c r="B84" s="2"/>
      <c r="C84" s="2"/>
      <c r="D84" s="164"/>
      <c r="E84" s="67"/>
      <c r="F84" s="68"/>
      <c r="G84" s="17"/>
      <c r="H84" s="22"/>
      <c r="I84" s="65"/>
      <c r="J84" s="264">
        <f t="shared" si="32"/>
        <v>0</v>
      </c>
      <c r="K84" s="15"/>
      <c r="L84" s="273">
        <f t="shared" si="33"/>
        <v>0</v>
      </c>
      <c r="M84" s="273">
        <f t="shared" si="34"/>
        <v>0</v>
      </c>
      <c r="N84" s="273">
        <f t="shared" si="35"/>
        <v>0</v>
      </c>
      <c r="O84" s="273">
        <f t="shared" si="36"/>
        <v>0</v>
      </c>
      <c r="P84" s="15"/>
      <c r="Q84" s="135"/>
      <c r="R84" s="278"/>
      <c r="S84" s="135"/>
      <c r="T84" s="136"/>
      <c r="U84" s="135"/>
      <c r="V84" s="136"/>
      <c r="W84" s="135"/>
      <c r="X84" s="136"/>
      <c r="Y84" s="135"/>
      <c r="Z84" s="136"/>
      <c r="AA84" s="135"/>
      <c r="AB84" s="136"/>
      <c r="AC84" s="135"/>
      <c r="AD84" s="136"/>
      <c r="AE84" s="135"/>
      <c r="AF84" s="136"/>
      <c r="AG84" s="135"/>
      <c r="AH84" s="136"/>
    </row>
    <row r="85" spans="1:34" s="284" customFormat="1" ht="13" customHeight="1" x14ac:dyDescent="0.25">
      <c r="A85" s="6"/>
      <c r="B85" s="70"/>
      <c r="C85" s="7" t="s">
        <v>482</v>
      </c>
      <c r="D85" s="164"/>
      <c r="E85" s="67"/>
      <c r="F85" s="68"/>
      <c r="G85" s="17"/>
      <c r="H85" s="22"/>
      <c r="I85" s="65"/>
      <c r="J85" s="264">
        <f t="shared" si="32"/>
        <v>0</v>
      </c>
      <c r="K85" s="15"/>
      <c r="L85" s="273">
        <f t="shared" si="33"/>
        <v>0</v>
      </c>
      <c r="M85" s="273">
        <f t="shared" si="34"/>
        <v>0</v>
      </c>
      <c r="N85" s="273">
        <f t="shared" si="35"/>
        <v>0</v>
      </c>
      <c r="O85" s="273">
        <f t="shared" si="36"/>
        <v>0</v>
      </c>
      <c r="P85" s="15"/>
      <c r="Q85" s="135"/>
      <c r="R85" s="278"/>
      <c r="S85" s="135"/>
      <c r="T85" s="136"/>
      <c r="U85" s="135"/>
      <c r="V85" s="136"/>
      <c r="W85" s="135"/>
      <c r="X85" s="136"/>
      <c r="Y85" s="135"/>
      <c r="Z85" s="136"/>
      <c r="AA85" s="135"/>
      <c r="AB85" s="136"/>
      <c r="AC85" s="135"/>
      <c r="AD85" s="136"/>
      <c r="AE85" s="135"/>
      <c r="AF85" s="136"/>
      <c r="AG85" s="135"/>
      <c r="AH85" s="136"/>
    </row>
    <row r="86" spans="1:34" s="284" customFormat="1" ht="13" customHeight="1" x14ac:dyDescent="0.25">
      <c r="A86" s="6"/>
      <c r="B86" s="31"/>
      <c r="C86" s="2" t="s">
        <v>72</v>
      </c>
      <c r="D86" s="164"/>
      <c r="E86" s="67">
        <v>1</v>
      </c>
      <c r="F86" s="68" t="s">
        <v>73</v>
      </c>
      <c r="G86" s="17"/>
      <c r="H86" s="69">
        <v>15000</v>
      </c>
      <c r="I86" s="71">
        <v>1</v>
      </c>
      <c r="J86" s="264">
        <f t="shared" si="32"/>
        <v>15000</v>
      </c>
      <c r="K86" s="15"/>
      <c r="L86" s="273">
        <f t="shared" si="33"/>
        <v>0</v>
      </c>
      <c r="M86" s="273">
        <f t="shared" si="34"/>
        <v>0</v>
      </c>
      <c r="N86" s="273">
        <f t="shared" si="35"/>
        <v>0</v>
      </c>
      <c r="O86" s="273">
        <f t="shared" si="36"/>
        <v>15000</v>
      </c>
      <c r="P86" s="15"/>
      <c r="Q86" s="135"/>
      <c r="R86" s="278"/>
      <c r="S86" s="135"/>
      <c r="T86" s="136"/>
      <c r="U86" s="135"/>
      <c r="V86" s="136"/>
      <c r="W86" s="135"/>
      <c r="X86" s="136"/>
      <c r="Y86" s="135"/>
      <c r="Z86" s="136"/>
      <c r="AA86" s="135"/>
      <c r="AB86" s="136"/>
      <c r="AC86" s="135"/>
      <c r="AD86" s="136"/>
      <c r="AE86" s="135"/>
      <c r="AF86" s="136"/>
      <c r="AG86" s="135"/>
      <c r="AH86" s="136"/>
    </row>
    <row r="87" spans="1:34" s="284" customFormat="1" ht="13" customHeight="1" x14ac:dyDescent="0.25">
      <c r="A87" s="6"/>
      <c r="B87" s="31"/>
      <c r="C87" s="72" t="s">
        <v>74</v>
      </c>
      <c r="D87" s="164"/>
      <c r="E87" s="67">
        <v>1</v>
      </c>
      <c r="F87" s="68"/>
      <c r="G87" s="17"/>
      <c r="H87" s="69">
        <v>700</v>
      </c>
      <c r="I87" s="71">
        <v>20</v>
      </c>
      <c r="J87" s="264">
        <f t="shared" si="32"/>
        <v>14000</v>
      </c>
      <c r="K87" s="15"/>
      <c r="L87" s="273">
        <f t="shared" si="33"/>
        <v>0</v>
      </c>
      <c r="M87" s="273">
        <f t="shared" si="34"/>
        <v>0</v>
      </c>
      <c r="N87" s="273">
        <f t="shared" si="35"/>
        <v>0</v>
      </c>
      <c r="O87" s="273">
        <f t="shared" si="36"/>
        <v>14000</v>
      </c>
      <c r="P87" s="15"/>
      <c r="Q87" s="135"/>
      <c r="R87" s="278"/>
      <c r="S87" s="135"/>
      <c r="T87" s="136"/>
      <c r="U87" s="135"/>
      <c r="V87" s="136"/>
      <c r="W87" s="135"/>
      <c r="X87" s="136"/>
      <c r="Y87" s="135"/>
      <c r="Z87" s="136"/>
      <c r="AA87" s="135"/>
      <c r="AB87" s="136"/>
      <c r="AC87" s="135"/>
      <c r="AD87" s="136"/>
      <c r="AE87" s="135"/>
      <c r="AF87" s="136"/>
      <c r="AG87" s="135"/>
      <c r="AH87" s="136"/>
    </row>
    <row r="88" spans="1:34" s="284" customFormat="1" ht="13" customHeight="1" x14ac:dyDescent="0.25">
      <c r="A88" s="6"/>
      <c r="B88" s="31"/>
      <c r="C88" s="72" t="s">
        <v>75</v>
      </c>
      <c r="D88" s="164"/>
      <c r="E88" s="67">
        <v>1</v>
      </c>
      <c r="F88" s="68"/>
      <c r="G88" s="17"/>
      <c r="H88" s="69">
        <v>8000</v>
      </c>
      <c r="I88" s="71">
        <v>2</v>
      </c>
      <c r="J88" s="264">
        <f t="shared" si="32"/>
        <v>16000</v>
      </c>
      <c r="K88" s="15"/>
      <c r="L88" s="273">
        <f t="shared" si="33"/>
        <v>0</v>
      </c>
      <c r="M88" s="273">
        <f t="shared" si="34"/>
        <v>0</v>
      </c>
      <c r="N88" s="273">
        <f t="shared" si="35"/>
        <v>0</v>
      </c>
      <c r="O88" s="273">
        <f t="shared" si="36"/>
        <v>16000</v>
      </c>
      <c r="P88" s="15"/>
      <c r="Q88" s="135"/>
      <c r="R88" s="278"/>
      <c r="S88" s="135"/>
      <c r="T88" s="136"/>
      <c r="U88" s="135"/>
      <c r="V88" s="136"/>
      <c r="W88" s="135"/>
      <c r="X88" s="136"/>
      <c r="Y88" s="135"/>
      <c r="Z88" s="136"/>
      <c r="AA88" s="135"/>
      <c r="AB88" s="136"/>
      <c r="AC88" s="135"/>
      <c r="AD88" s="136"/>
      <c r="AE88" s="135"/>
      <c r="AF88" s="136"/>
      <c r="AG88" s="135"/>
      <c r="AH88" s="136"/>
    </row>
    <row r="89" spans="1:34" s="284" customFormat="1" ht="13" customHeight="1" x14ac:dyDescent="0.25">
      <c r="A89" s="6"/>
      <c r="B89" s="31"/>
      <c r="C89" s="72" t="s">
        <v>76</v>
      </c>
      <c r="D89" s="164"/>
      <c r="E89" s="67">
        <v>1</v>
      </c>
      <c r="F89" s="68"/>
      <c r="G89" s="17"/>
      <c r="H89" s="69">
        <v>500</v>
      </c>
      <c r="I89" s="65">
        <v>3</v>
      </c>
      <c r="J89" s="264">
        <f t="shared" si="32"/>
        <v>1500</v>
      </c>
      <c r="K89" s="15"/>
      <c r="L89" s="273">
        <f t="shared" si="33"/>
        <v>0</v>
      </c>
      <c r="M89" s="273">
        <f t="shared" si="34"/>
        <v>0</v>
      </c>
      <c r="N89" s="273">
        <f t="shared" si="35"/>
        <v>0</v>
      </c>
      <c r="O89" s="273">
        <f t="shared" si="36"/>
        <v>1500</v>
      </c>
      <c r="P89" s="15"/>
      <c r="Q89" s="135"/>
      <c r="R89" s="278"/>
      <c r="S89" s="135"/>
      <c r="T89" s="136"/>
      <c r="U89" s="135"/>
      <c r="V89" s="136"/>
      <c r="W89" s="135"/>
      <c r="X89" s="136"/>
      <c r="Y89" s="135"/>
      <c r="Z89" s="136"/>
      <c r="AA89" s="135"/>
      <c r="AB89" s="136"/>
      <c r="AC89" s="135"/>
      <c r="AD89" s="136"/>
      <c r="AE89" s="135"/>
      <c r="AF89" s="136"/>
      <c r="AG89" s="135"/>
      <c r="AH89" s="136"/>
    </row>
    <row r="90" spans="1:34" s="284" customFormat="1" ht="13" customHeight="1" x14ac:dyDescent="0.25">
      <c r="A90" s="6"/>
      <c r="B90" s="31"/>
      <c r="C90" s="72" t="s">
        <v>77</v>
      </c>
      <c r="D90" s="164"/>
      <c r="E90" s="67">
        <v>1</v>
      </c>
      <c r="F90" s="68"/>
      <c r="G90" s="17"/>
      <c r="H90" s="69">
        <v>150</v>
      </c>
      <c r="I90" s="65">
        <v>20</v>
      </c>
      <c r="J90" s="264">
        <f t="shared" si="32"/>
        <v>3000</v>
      </c>
      <c r="K90" s="15"/>
      <c r="L90" s="273">
        <f t="shared" si="33"/>
        <v>0</v>
      </c>
      <c r="M90" s="273">
        <f t="shared" si="34"/>
        <v>0</v>
      </c>
      <c r="N90" s="273">
        <f t="shared" si="35"/>
        <v>0</v>
      </c>
      <c r="O90" s="273">
        <f t="shared" si="36"/>
        <v>3000</v>
      </c>
      <c r="P90" s="15"/>
      <c r="Q90" s="135"/>
      <c r="R90" s="278"/>
      <c r="S90" s="135"/>
      <c r="T90" s="136"/>
      <c r="U90" s="135"/>
      <c r="V90" s="136"/>
      <c r="W90" s="135"/>
      <c r="X90" s="136"/>
      <c r="Y90" s="135"/>
      <c r="Z90" s="136"/>
      <c r="AA90" s="135"/>
      <c r="AB90" s="136"/>
      <c r="AC90" s="135"/>
      <c r="AD90" s="136"/>
      <c r="AE90" s="135"/>
      <c r="AF90" s="136"/>
      <c r="AG90" s="135"/>
      <c r="AH90" s="136"/>
    </row>
    <row r="91" spans="1:34" s="284" customFormat="1" ht="13" customHeight="1" x14ac:dyDescent="0.25">
      <c r="A91" s="6"/>
      <c r="B91" s="31"/>
      <c r="C91" s="64"/>
      <c r="D91" s="165"/>
      <c r="E91" s="75"/>
      <c r="F91" s="63"/>
      <c r="G91" s="62"/>
      <c r="H91" s="36"/>
      <c r="I91" s="65"/>
      <c r="J91" s="264">
        <f t="shared" si="32"/>
        <v>0</v>
      </c>
      <c r="K91" s="15"/>
      <c r="L91" s="273">
        <f t="shared" si="33"/>
        <v>0</v>
      </c>
      <c r="M91" s="273">
        <f t="shared" si="34"/>
        <v>0</v>
      </c>
      <c r="N91" s="273">
        <f t="shared" si="35"/>
        <v>0</v>
      </c>
      <c r="O91" s="273">
        <f t="shared" si="36"/>
        <v>0</v>
      </c>
      <c r="P91" s="15"/>
      <c r="Q91" s="135"/>
      <c r="R91" s="278"/>
      <c r="S91" s="135"/>
      <c r="T91" s="136"/>
      <c r="U91" s="135"/>
      <c r="V91" s="136"/>
      <c r="W91" s="135"/>
      <c r="X91" s="136"/>
      <c r="Y91" s="135"/>
      <c r="Z91" s="136"/>
      <c r="AA91" s="135"/>
      <c r="AB91" s="136"/>
      <c r="AC91" s="135"/>
      <c r="AD91" s="136"/>
      <c r="AE91" s="135"/>
      <c r="AF91" s="136"/>
      <c r="AG91" s="135"/>
      <c r="AH91" s="136"/>
    </row>
    <row r="92" spans="1:34" s="284" customFormat="1" ht="13" customHeight="1" x14ac:dyDescent="0.25">
      <c r="A92" s="6"/>
      <c r="B92" s="31"/>
      <c r="C92" s="73"/>
      <c r="D92" s="165"/>
      <c r="E92" s="75"/>
      <c r="F92" s="63"/>
      <c r="G92" s="62"/>
      <c r="H92" s="36"/>
      <c r="I92" s="65"/>
      <c r="J92" s="269"/>
      <c r="K92" s="15"/>
      <c r="L92" s="273">
        <f t="shared" si="33"/>
        <v>0</v>
      </c>
      <c r="M92" s="273">
        <f t="shared" si="34"/>
        <v>0</v>
      </c>
      <c r="N92" s="273">
        <f t="shared" si="35"/>
        <v>0</v>
      </c>
      <c r="O92" s="273">
        <f t="shared" si="36"/>
        <v>0</v>
      </c>
      <c r="P92" s="15"/>
      <c r="Q92" s="135"/>
      <c r="R92" s="278"/>
      <c r="S92" s="135"/>
      <c r="T92" s="136"/>
      <c r="U92" s="135"/>
      <c r="V92" s="136"/>
      <c r="W92" s="135"/>
      <c r="X92" s="136"/>
      <c r="Y92" s="135"/>
      <c r="Z92" s="136"/>
      <c r="AA92" s="135"/>
      <c r="AB92" s="136"/>
      <c r="AC92" s="135"/>
      <c r="AD92" s="136"/>
      <c r="AE92" s="135"/>
      <c r="AF92" s="136"/>
      <c r="AG92" s="135"/>
      <c r="AH92" s="136"/>
    </row>
    <row r="93" spans="1:34" s="284" customFormat="1" ht="13" customHeight="1" x14ac:dyDescent="0.25">
      <c r="A93" s="6"/>
      <c r="B93" s="7" t="s">
        <v>481</v>
      </c>
      <c r="C93" s="2"/>
      <c r="D93" s="165"/>
      <c r="E93" s="75"/>
      <c r="F93" s="63"/>
      <c r="G93" s="62"/>
      <c r="H93" s="36"/>
      <c r="I93" s="65"/>
      <c r="J93" s="271"/>
      <c r="K93" s="15"/>
      <c r="L93" s="273">
        <f t="shared" si="33"/>
        <v>0</v>
      </c>
      <c r="M93" s="273">
        <f t="shared" si="34"/>
        <v>0</v>
      </c>
      <c r="N93" s="273">
        <f t="shared" si="35"/>
        <v>0</v>
      </c>
      <c r="O93" s="273">
        <f t="shared" si="36"/>
        <v>0</v>
      </c>
      <c r="P93" s="15"/>
      <c r="Q93" s="135"/>
      <c r="R93" s="278"/>
      <c r="S93" s="135"/>
      <c r="T93" s="136"/>
      <c r="U93" s="135"/>
      <c r="V93" s="136"/>
      <c r="W93" s="135"/>
      <c r="X93" s="136"/>
      <c r="Y93" s="135"/>
      <c r="Z93" s="136"/>
      <c r="AA93" s="135"/>
      <c r="AB93" s="136"/>
      <c r="AC93" s="135"/>
      <c r="AD93" s="136"/>
      <c r="AE93" s="135"/>
      <c r="AF93" s="136"/>
      <c r="AG93" s="135"/>
      <c r="AH93" s="136"/>
    </row>
    <row r="94" spans="1:34" s="284" customFormat="1" ht="13" customHeight="1" x14ac:dyDescent="0.25">
      <c r="A94" s="6"/>
      <c r="B94" s="2"/>
      <c r="C94" s="74" t="s">
        <v>78</v>
      </c>
      <c r="D94" s="165"/>
      <c r="E94" s="75"/>
      <c r="F94" s="63"/>
      <c r="G94" s="62"/>
      <c r="H94" s="36"/>
      <c r="I94" s="65"/>
      <c r="J94" s="271"/>
      <c r="K94" s="15"/>
      <c r="L94" s="273">
        <f t="shared" si="33"/>
        <v>0</v>
      </c>
      <c r="M94" s="273">
        <f t="shared" si="34"/>
        <v>0</v>
      </c>
      <c r="N94" s="273">
        <f t="shared" si="35"/>
        <v>0</v>
      </c>
      <c r="O94" s="273">
        <f t="shared" si="36"/>
        <v>0</v>
      </c>
      <c r="P94" s="15"/>
      <c r="Q94" s="135"/>
      <c r="R94" s="278"/>
      <c r="S94" s="135"/>
      <c r="T94" s="136"/>
      <c r="U94" s="135"/>
      <c r="V94" s="136"/>
      <c r="W94" s="135"/>
      <c r="X94" s="136"/>
      <c r="Y94" s="135"/>
      <c r="Z94" s="136"/>
      <c r="AA94" s="135"/>
      <c r="AB94" s="136"/>
      <c r="AC94" s="135"/>
      <c r="AD94" s="136"/>
      <c r="AE94" s="135"/>
      <c r="AF94" s="136"/>
      <c r="AG94" s="135"/>
      <c r="AH94" s="136"/>
    </row>
    <row r="95" spans="1:34" s="284" customFormat="1" ht="13" customHeight="1" x14ac:dyDescent="0.25">
      <c r="A95" s="6"/>
      <c r="B95" s="2"/>
      <c r="C95" s="2" t="s">
        <v>79</v>
      </c>
      <c r="D95" s="165"/>
      <c r="E95" s="75">
        <v>5</v>
      </c>
      <c r="F95" s="63" t="s">
        <v>55</v>
      </c>
      <c r="G95" s="62"/>
      <c r="H95" s="37">
        <v>700</v>
      </c>
      <c r="I95" s="65">
        <v>12</v>
      </c>
      <c r="J95" s="266">
        <f>+E95*H95*I95</f>
        <v>42000</v>
      </c>
      <c r="K95" s="15"/>
      <c r="L95" s="273">
        <f t="shared" si="33"/>
        <v>0</v>
      </c>
      <c r="M95" s="273">
        <f t="shared" si="34"/>
        <v>0</v>
      </c>
      <c r="N95" s="273">
        <f t="shared" si="35"/>
        <v>0</v>
      </c>
      <c r="O95" s="273">
        <f t="shared" si="36"/>
        <v>42000</v>
      </c>
      <c r="P95" s="15"/>
      <c r="Q95" s="135"/>
      <c r="R95" s="278"/>
      <c r="S95" s="135"/>
      <c r="T95" s="136"/>
      <c r="U95" s="135"/>
      <c r="V95" s="136"/>
      <c r="W95" s="135"/>
      <c r="X95" s="136"/>
      <c r="Y95" s="135"/>
      <c r="Z95" s="136"/>
      <c r="AA95" s="135"/>
      <c r="AB95" s="136"/>
      <c r="AC95" s="135"/>
      <c r="AD95" s="136"/>
      <c r="AE95" s="135"/>
      <c r="AF95" s="136"/>
      <c r="AG95" s="135"/>
      <c r="AH95" s="136"/>
    </row>
    <row r="96" spans="1:34" s="284" customFormat="1" ht="13" customHeight="1" x14ac:dyDescent="0.25">
      <c r="A96" s="6"/>
      <c r="B96" s="2"/>
      <c r="C96" s="2" t="s">
        <v>80</v>
      </c>
      <c r="D96" s="165"/>
      <c r="E96" s="75">
        <v>2</v>
      </c>
      <c r="F96" s="63" t="s">
        <v>81</v>
      </c>
      <c r="G96" s="62"/>
      <c r="H96" s="37">
        <v>800</v>
      </c>
      <c r="I96" s="65">
        <v>20</v>
      </c>
      <c r="J96" s="266">
        <f t="shared" ref="J96:J108" si="37">+E96*H96*I96</f>
        <v>32000</v>
      </c>
      <c r="K96" s="15"/>
      <c r="L96" s="273">
        <f t="shared" si="33"/>
        <v>0</v>
      </c>
      <c r="M96" s="273">
        <f t="shared" si="34"/>
        <v>0</v>
      </c>
      <c r="N96" s="273">
        <f t="shared" si="35"/>
        <v>0</v>
      </c>
      <c r="O96" s="273">
        <f t="shared" si="36"/>
        <v>32000</v>
      </c>
      <c r="P96" s="15"/>
      <c r="Q96" s="135"/>
      <c r="R96" s="278"/>
      <c r="S96" s="135"/>
      <c r="T96" s="136"/>
      <c r="U96" s="135"/>
      <c r="V96" s="136"/>
      <c r="W96" s="135"/>
      <c r="X96" s="136"/>
      <c r="Y96" s="135"/>
      <c r="Z96" s="136"/>
      <c r="AA96" s="135"/>
      <c r="AB96" s="136"/>
      <c r="AC96" s="135"/>
      <c r="AD96" s="136"/>
      <c r="AE96" s="135"/>
      <c r="AF96" s="136"/>
      <c r="AG96" s="135"/>
      <c r="AH96" s="136"/>
    </row>
    <row r="97" spans="1:34" s="284" customFormat="1" ht="13" customHeight="1" x14ac:dyDescent="0.25">
      <c r="A97" s="6"/>
      <c r="B97" s="2"/>
      <c r="C97" s="2" t="s">
        <v>82</v>
      </c>
      <c r="D97" s="165"/>
      <c r="E97" s="75">
        <v>5</v>
      </c>
      <c r="F97" s="63" t="s">
        <v>55</v>
      </c>
      <c r="G97" s="62"/>
      <c r="H97" s="37">
        <f>250</f>
        <v>250</v>
      </c>
      <c r="I97" s="65">
        <v>12</v>
      </c>
      <c r="J97" s="266">
        <f t="shared" si="37"/>
        <v>15000</v>
      </c>
      <c r="K97" s="15"/>
      <c r="L97" s="273">
        <f t="shared" si="33"/>
        <v>0</v>
      </c>
      <c r="M97" s="273">
        <f t="shared" si="34"/>
        <v>0</v>
      </c>
      <c r="N97" s="273">
        <f t="shared" si="35"/>
        <v>0</v>
      </c>
      <c r="O97" s="273">
        <f t="shared" si="36"/>
        <v>15000</v>
      </c>
      <c r="P97" s="15"/>
      <c r="Q97" s="135"/>
      <c r="R97" s="278"/>
      <c r="S97" s="135"/>
      <c r="T97" s="136"/>
      <c r="U97" s="135"/>
      <c r="V97" s="136"/>
      <c r="W97" s="135"/>
      <c r="X97" s="136"/>
      <c r="Y97" s="135"/>
      <c r="Z97" s="136"/>
      <c r="AA97" s="135"/>
      <c r="AB97" s="136"/>
      <c r="AC97" s="135"/>
      <c r="AD97" s="136"/>
      <c r="AE97" s="135"/>
      <c r="AF97" s="136"/>
      <c r="AG97" s="135"/>
      <c r="AH97" s="136"/>
    </row>
    <row r="98" spans="1:34" s="284" customFormat="1" ht="13" customHeight="1" x14ac:dyDescent="0.25">
      <c r="A98" s="6"/>
      <c r="B98" s="2"/>
      <c r="C98" s="2" t="s">
        <v>83</v>
      </c>
      <c r="D98" s="165"/>
      <c r="E98" s="75">
        <v>1</v>
      </c>
      <c r="F98" s="63" t="s">
        <v>84</v>
      </c>
      <c r="G98" s="62"/>
      <c r="H98" s="37">
        <f>[1]Travel!I77</f>
        <v>0</v>
      </c>
      <c r="I98" s="65">
        <v>1</v>
      </c>
      <c r="J98" s="266">
        <f t="shared" si="37"/>
        <v>0</v>
      </c>
      <c r="K98" s="15"/>
      <c r="L98" s="273">
        <f t="shared" si="33"/>
        <v>0</v>
      </c>
      <c r="M98" s="273">
        <f t="shared" si="34"/>
        <v>0</v>
      </c>
      <c r="N98" s="273">
        <f t="shared" si="35"/>
        <v>0</v>
      </c>
      <c r="O98" s="273">
        <f t="shared" si="36"/>
        <v>0</v>
      </c>
      <c r="P98" s="15"/>
      <c r="Q98" s="135"/>
      <c r="R98" s="278"/>
      <c r="S98" s="135"/>
      <c r="T98" s="136"/>
      <c r="U98" s="135"/>
      <c r="V98" s="136"/>
      <c r="W98" s="135"/>
      <c r="X98" s="136"/>
      <c r="Y98" s="135"/>
      <c r="Z98" s="136"/>
      <c r="AA98" s="135"/>
      <c r="AB98" s="136"/>
      <c r="AC98" s="135"/>
      <c r="AD98" s="136"/>
      <c r="AE98" s="135"/>
      <c r="AF98" s="136"/>
      <c r="AG98" s="135"/>
      <c r="AH98" s="136"/>
    </row>
    <row r="99" spans="1:34" s="284" customFormat="1" ht="13" customHeight="1" x14ac:dyDescent="0.25">
      <c r="A99" s="6"/>
      <c r="B99" s="31"/>
      <c r="C99" s="2" t="s">
        <v>85</v>
      </c>
      <c r="D99" s="165"/>
      <c r="E99" s="75">
        <v>1</v>
      </c>
      <c r="F99" s="63" t="s">
        <v>84</v>
      </c>
      <c r="G99" s="62"/>
      <c r="H99" s="36">
        <f>[1]Travel!L77</f>
        <v>0</v>
      </c>
      <c r="I99" s="65">
        <v>1</v>
      </c>
      <c r="J99" s="266">
        <f t="shared" si="37"/>
        <v>0</v>
      </c>
      <c r="K99" s="15"/>
      <c r="L99" s="273">
        <f t="shared" si="33"/>
        <v>0</v>
      </c>
      <c r="M99" s="273">
        <f t="shared" si="34"/>
        <v>0</v>
      </c>
      <c r="N99" s="273">
        <f t="shared" si="35"/>
        <v>0</v>
      </c>
      <c r="O99" s="273">
        <f t="shared" si="36"/>
        <v>0</v>
      </c>
      <c r="P99" s="15"/>
      <c r="Q99" s="135"/>
      <c r="R99" s="278"/>
      <c r="S99" s="135"/>
      <c r="T99" s="136"/>
      <c r="U99" s="135"/>
      <c r="V99" s="136"/>
      <c r="W99" s="135"/>
      <c r="X99" s="136"/>
      <c r="Y99" s="135"/>
      <c r="Z99" s="136"/>
      <c r="AA99" s="135"/>
      <c r="AB99" s="136"/>
      <c r="AC99" s="135"/>
      <c r="AD99" s="136"/>
      <c r="AE99" s="135"/>
      <c r="AF99" s="136"/>
      <c r="AG99" s="135"/>
      <c r="AH99" s="136"/>
    </row>
    <row r="100" spans="1:34" s="284" customFormat="1" ht="13" customHeight="1" x14ac:dyDescent="0.25">
      <c r="A100" s="6"/>
      <c r="B100" s="31"/>
      <c r="C100" s="2" t="s">
        <v>86</v>
      </c>
      <c r="D100" s="165"/>
      <c r="E100" s="75">
        <v>1</v>
      </c>
      <c r="F100" s="63" t="s">
        <v>84</v>
      </c>
      <c r="G100" s="62"/>
      <c r="H100" s="36">
        <f>[1]Travel!M77</f>
        <v>0</v>
      </c>
      <c r="I100" s="65">
        <v>1</v>
      </c>
      <c r="J100" s="266">
        <f t="shared" si="37"/>
        <v>0</v>
      </c>
      <c r="K100" s="15"/>
      <c r="L100" s="273">
        <f t="shared" si="33"/>
        <v>0</v>
      </c>
      <c r="M100" s="273">
        <f t="shared" si="34"/>
        <v>0</v>
      </c>
      <c r="N100" s="273">
        <f t="shared" si="35"/>
        <v>0</v>
      </c>
      <c r="O100" s="273">
        <f t="shared" si="36"/>
        <v>0</v>
      </c>
      <c r="P100" s="15"/>
      <c r="Q100" s="135"/>
      <c r="R100" s="278"/>
      <c r="S100" s="135"/>
      <c r="T100" s="136"/>
      <c r="U100" s="135"/>
      <c r="V100" s="136"/>
      <c r="W100" s="135"/>
      <c r="X100" s="136"/>
      <c r="Y100" s="135"/>
      <c r="Z100" s="136"/>
      <c r="AA100" s="135"/>
      <c r="AB100" s="136"/>
      <c r="AC100" s="135"/>
      <c r="AD100" s="136"/>
      <c r="AE100" s="135"/>
      <c r="AF100" s="136"/>
      <c r="AG100" s="135"/>
      <c r="AH100" s="136"/>
    </row>
    <row r="101" spans="1:34" s="284" customFormat="1" ht="13" customHeight="1" x14ac:dyDescent="0.25">
      <c r="A101" s="6"/>
      <c r="B101" s="2"/>
      <c r="C101" s="2" t="s">
        <v>87</v>
      </c>
      <c r="D101" s="172"/>
      <c r="E101" s="75"/>
      <c r="F101" s="63"/>
      <c r="G101" s="62"/>
      <c r="H101" s="36"/>
      <c r="I101" s="46"/>
      <c r="J101" s="266">
        <f t="shared" si="37"/>
        <v>0</v>
      </c>
      <c r="K101" s="15"/>
      <c r="L101" s="273">
        <f t="shared" si="33"/>
        <v>0</v>
      </c>
      <c r="M101" s="273">
        <f t="shared" si="34"/>
        <v>0</v>
      </c>
      <c r="N101" s="273">
        <f t="shared" si="35"/>
        <v>0</v>
      </c>
      <c r="O101" s="273">
        <f t="shared" si="36"/>
        <v>0</v>
      </c>
      <c r="P101" s="15"/>
      <c r="Q101" s="135"/>
      <c r="R101" s="278"/>
      <c r="S101" s="135"/>
      <c r="T101" s="136"/>
      <c r="U101" s="135"/>
      <c r="V101" s="136"/>
      <c r="W101" s="135"/>
      <c r="X101" s="136"/>
      <c r="Y101" s="135"/>
      <c r="Z101" s="136"/>
      <c r="AA101" s="135"/>
      <c r="AB101" s="136"/>
      <c r="AC101" s="135"/>
      <c r="AD101" s="136"/>
      <c r="AE101" s="135"/>
      <c r="AF101" s="136"/>
      <c r="AG101" s="135"/>
      <c r="AH101" s="136"/>
    </row>
    <row r="102" spans="1:34" s="284" customFormat="1" ht="13" customHeight="1" x14ac:dyDescent="0.25">
      <c r="A102" s="6"/>
      <c r="B102" s="2"/>
      <c r="C102" s="76"/>
      <c r="D102" s="165"/>
      <c r="E102" s="75"/>
      <c r="F102" s="63"/>
      <c r="G102" s="62"/>
      <c r="H102" s="36"/>
      <c r="I102" s="46"/>
      <c r="J102" s="266">
        <f t="shared" si="37"/>
        <v>0</v>
      </c>
      <c r="K102" s="15"/>
      <c r="L102" s="273">
        <f t="shared" si="33"/>
        <v>0</v>
      </c>
      <c r="M102" s="273">
        <f t="shared" si="34"/>
        <v>0</v>
      </c>
      <c r="N102" s="273">
        <f t="shared" si="35"/>
        <v>0</v>
      </c>
      <c r="O102" s="273">
        <f t="shared" si="36"/>
        <v>0</v>
      </c>
      <c r="P102" s="15"/>
      <c r="Q102" s="135"/>
      <c r="R102" s="278"/>
      <c r="S102" s="135"/>
      <c r="T102" s="136"/>
      <c r="U102" s="135"/>
      <c r="V102" s="136"/>
      <c r="W102" s="135"/>
      <c r="X102" s="136"/>
      <c r="Y102" s="135"/>
      <c r="Z102" s="136"/>
      <c r="AA102" s="135"/>
      <c r="AB102" s="136"/>
      <c r="AC102" s="135"/>
      <c r="AD102" s="136"/>
      <c r="AE102" s="135"/>
      <c r="AF102" s="136"/>
      <c r="AG102" s="135"/>
      <c r="AH102" s="136"/>
    </row>
    <row r="103" spans="1:34" s="284" customFormat="1" ht="13" customHeight="1" x14ac:dyDescent="0.25">
      <c r="A103" s="6"/>
      <c r="B103" s="31"/>
      <c r="C103" s="77" t="s">
        <v>88</v>
      </c>
      <c r="D103" s="165"/>
      <c r="E103" s="75"/>
      <c r="F103" s="63"/>
      <c r="G103" s="78"/>
      <c r="H103" s="36"/>
      <c r="I103" s="65"/>
      <c r="J103" s="266">
        <f t="shared" si="37"/>
        <v>0</v>
      </c>
      <c r="K103" s="15"/>
      <c r="L103" s="273">
        <f t="shared" si="33"/>
        <v>0</v>
      </c>
      <c r="M103" s="273">
        <f t="shared" si="34"/>
        <v>0</v>
      </c>
      <c r="N103" s="273">
        <f t="shared" si="35"/>
        <v>0</v>
      </c>
      <c r="O103" s="273">
        <f t="shared" si="36"/>
        <v>0</v>
      </c>
      <c r="P103" s="15"/>
      <c r="Q103" s="135"/>
      <c r="R103" s="278"/>
      <c r="S103" s="135"/>
      <c r="T103" s="136"/>
      <c r="U103" s="135"/>
      <c r="V103" s="136"/>
      <c r="W103" s="135"/>
      <c r="X103" s="136"/>
      <c r="Y103" s="135"/>
      <c r="Z103" s="136"/>
      <c r="AA103" s="135"/>
      <c r="AB103" s="136"/>
      <c r="AC103" s="135"/>
      <c r="AD103" s="136"/>
      <c r="AE103" s="135"/>
      <c r="AF103" s="136"/>
      <c r="AG103" s="135"/>
      <c r="AH103" s="136"/>
    </row>
    <row r="104" spans="1:34" s="284" customFormat="1" ht="13" customHeight="1" x14ac:dyDescent="0.25">
      <c r="A104" s="6"/>
      <c r="B104" s="31"/>
      <c r="C104" s="2" t="s">
        <v>89</v>
      </c>
      <c r="D104" s="165"/>
      <c r="E104" s="75">
        <v>1</v>
      </c>
      <c r="F104" s="63"/>
      <c r="G104" s="62"/>
      <c r="H104" s="36">
        <f>[1]Travel!D8+[1]Travel!L8</f>
        <v>1507.826086956522</v>
      </c>
      <c r="I104" s="65">
        <v>1</v>
      </c>
      <c r="J104" s="266">
        <f t="shared" si="37"/>
        <v>1507.826086956522</v>
      </c>
      <c r="K104" s="15"/>
      <c r="L104" s="273">
        <f t="shared" si="33"/>
        <v>0</v>
      </c>
      <c r="M104" s="273">
        <f t="shared" si="34"/>
        <v>0</v>
      </c>
      <c r="N104" s="273">
        <f t="shared" si="35"/>
        <v>0</v>
      </c>
      <c r="O104" s="273">
        <f t="shared" si="36"/>
        <v>1507.826086956522</v>
      </c>
      <c r="P104" s="15"/>
      <c r="Q104" s="135"/>
      <c r="R104" s="278"/>
      <c r="S104" s="135"/>
      <c r="T104" s="136"/>
      <c r="U104" s="135"/>
      <c r="V104" s="136"/>
      <c r="W104" s="135"/>
      <c r="X104" s="136"/>
      <c r="Y104" s="135"/>
      <c r="Z104" s="136"/>
      <c r="AA104" s="135"/>
      <c r="AB104" s="136"/>
      <c r="AC104" s="135"/>
      <c r="AD104" s="136"/>
      <c r="AE104" s="135"/>
      <c r="AF104" s="136"/>
      <c r="AG104" s="135"/>
      <c r="AH104" s="136"/>
    </row>
    <row r="105" spans="1:34" s="284" customFormat="1" ht="13" customHeight="1" x14ac:dyDescent="0.25">
      <c r="A105" s="6"/>
      <c r="B105" s="31"/>
      <c r="C105" s="2" t="s">
        <v>90</v>
      </c>
      <c r="D105" s="165"/>
      <c r="E105" s="75">
        <v>1</v>
      </c>
      <c r="F105" s="63"/>
      <c r="G105" s="62"/>
      <c r="H105" s="36">
        <f>[1]Travel!O8</f>
        <v>105</v>
      </c>
      <c r="I105" s="65">
        <v>1</v>
      </c>
      <c r="J105" s="266">
        <f t="shared" si="37"/>
        <v>105</v>
      </c>
      <c r="K105" s="15"/>
      <c r="L105" s="273">
        <f t="shared" si="33"/>
        <v>0</v>
      </c>
      <c r="M105" s="273">
        <f t="shared" si="34"/>
        <v>0</v>
      </c>
      <c r="N105" s="273">
        <f t="shared" si="35"/>
        <v>0</v>
      </c>
      <c r="O105" s="273">
        <f t="shared" si="36"/>
        <v>105</v>
      </c>
      <c r="P105" s="15"/>
      <c r="Q105" s="135"/>
      <c r="R105" s="278"/>
      <c r="S105" s="135"/>
      <c r="T105" s="136"/>
      <c r="U105" s="135"/>
      <c r="V105" s="136"/>
      <c r="W105" s="135"/>
      <c r="X105" s="136"/>
      <c r="Y105" s="135"/>
      <c r="Z105" s="136"/>
      <c r="AA105" s="135"/>
      <c r="AB105" s="136"/>
      <c r="AC105" s="135"/>
      <c r="AD105" s="136"/>
      <c r="AE105" s="135"/>
      <c r="AF105" s="136"/>
      <c r="AG105" s="135"/>
      <c r="AH105" s="136"/>
    </row>
    <row r="106" spans="1:34" s="284" customFormat="1" ht="13" customHeight="1" x14ac:dyDescent="0.25">
      <c r="A106" s="6"/>
      <c r="B106" s="31"/>
      <c r="C106" s="2" t="s">
        <v>91</v>
      </c>
      <c r="D106" s="165"/>
      <c r="E106" s="75">
        <v>1</v>
      </c>
      <c r="F106" s="63"/>
      <c r="G106" s="78"/>
      <c r="H106" s="36">
        <f>[1]Travel!J8+[1]Travel!N8</f>
        <v>2072.4137931034484</v>
      </c>
      <c r="I106" s="65">
        <v>1</v>
      </c>
      <c r="J106" s="266">
        <f t="shared" si="37"/>
        <v>2072.4137931034484</v>
      </c>
      <c r="K106" s="15"/>
      <c r="L106" s="273">
        <f t="shared" si="33"/>
        <v>0</v>
      </c>
      <c r="M106" s="273">
        <f t="shared" si="34"/>
        <v>0</v>
      </c>
      <c r="N106" s="273">
        <f t="shared" si="35"/>
        <v>0</v>
      </c>
      <c r="O106" s="273">
        <f t="shared" si="36"/>
        <v>2072.4137931034484</v>
      </c>
      <c r="P106" s="15"/>
      <c r="Q106" s="135"/>
      <c r="R106" s="278"/>
      <c r="S106" s="135"/>
      <c r="T106" s="136"/>
      <c r="U106" s="135"/>
      <c r="V106" s="136"/>
      <c r="W106" s="135"/>
      <c r="X106" s="136"/>
      <c r="Y106" s="135"/>
      <c r="Z106" s="136"/>
      <c r="AA106" s="135"/>
      <c r="AB106" s="136"/>
      <c r="AC106" s="135"/>
      <c r="AD106" s="136"/>
      <c r="AE106" s="135"/>
      <c r="AF106" s="136"/>
      <c r="AG106" s="135"/>
      <c r="AH106" s="136"/>
    </row>
    <row r="107" spans="1:34" s="284" customFormat="1" ht="13" customHeight="1" x14ac:dyDescent="0.25">
      <c r="A107" s="6"/>
      <c r="B107" s="31"/>
      <c r="C107" s="2" t="s">
        <v>92</v>
      </c>
      <c r="D107" s="165"/>
      <c r="E107" s="79">
        <v>1</v>
      </c>
      <c r="F107" s="63"/>
      <c r="G107" s="62"/>
      <c r="H107" s="37">
        <f>[1]Travel!K8+[1]Travel!M8</f>
        <v>4765</v>
      </c>
      <c r="I107" s="75">
        <v>1</v>
      </c>
      <c r="J107" s="266">
        <f t="shared" si="37"/>
        <v>4765</v>
      </c>
      <c r="K107" s="15"/>
      <c r="L107" s="273">
        <f t="shared" si="33"/>
        <v>0</v>
      </c>
      <c r="M107" s="273">
        <f t="shared" si="34"/>
        <v>0</v>
      </c>
      <c r="N107" s="273">
        <f t="shared" si="35"/>
        <v>0</v>
      </c>
      <c r="O107" s="273">
        <f t="shared" si="36"/>
        <v>4765</v>
      </c>
      <c r="P107" s="15"/>
      <c r="Q107" s="135"/>
      <c r="R107" s="278"/>
      <c r="S107" s="135"/>
      <c r="T107" s="136"/>
      <c r="U107" s="135"/>
      <c r="V107" s="136"/>
      <c r="W107" s="135"/>
      <c r="X107" s="136"/>
      <c r="Y107" s="135"/>
      <c r="Z107" s="136"/>
      <c r="AA107" s="135"/>
      <c r="AB107" s="136"/>
      <c r="AC107" s="135"/>
      <c r="AD107" s="136"/>
      <c r="AE107" s="135"/>
      <c r="AF107" s="136"/>
      <c r="AG107" s="135"/>
      <c r="AH107" s="136"/>
    </row>
    <row r="108" spans="1:34" s="284" customFormat="1" ht="13" customHeight="1" x14ac:dyDescent="0.25">
      <c r="A108" s="6"/>
      <c r="B108" s="31"/>
      <c r="C108" s="80"/>
      <c r="D108" s="165"/>
      <c r="E108" s="75"/>
      <c r="F108" s="63"/>
      <c r="G108" s="62"/>
      <c r="H108" s="37"/>
      <c r="I108" s="65"/>
      <c r="J108" s="266">
        <f t="shared" si="37"/>
        <v>0</v>
      </c>
      <c r="K108" s="15"/>
      <c r="L108" s="273">
        <f t="shared" si="33"/>
        <v>0</v>
      </c>
      <c r="M108" s="273">
        <f t="shared" si="34"/>
        <v>0</v>
      </c>
      <c r="N108" s="273">
        <f t="shared" si="35"/>
        <v>0</v>
      </c>
      <c r="O108" s="273">
        <f t="shared" si="36"/>
        <v>0</v>
      </c>
      <c r="P108" s="15"/>
      <c r="Q108" s="135"/>
      <c r="R108" s="278"/>
      <c r="S108" s="135"/>
      <c r="T108" s="136"/>
      <c r="U108" s="135"/>
      <c r="V108" s="136"/>
      <c r="W108" s="135"/>
      <c r="X108" s="136"/>
      <c r="Y108" s="135"/>
      <c r="Z108" s="136"/>
      <c r="AA108" s="135"/>
      <c r="AB108" s="136"/>
      <c r="AC108" s="135"/>
      <c r="AD108" s="136"/>
      <c r="AE108" s="135"/>
      <c r="AF108" s="136"/>
      <c r="AG108" s="135"/>
      <c r="AH108" s="136"/>
    </row>
    <row r="109" spans="1:34" s="284" customFormat="1" ht="13" customHeight="1" x14ac:dyDescent="0.25">
      <c r="A109" s="6"/>
      <c r="B109" s="31"/>
      <c r="C109" s="31"/>
      <c r="D109" s="165"/>
      <c r="E109" s="75"/>
      <c r="F109" s="63"/>
      <c r="G109" s="62"/>
      <c r="H109" s="37"/>
      <c r="I109" s="65"/>
      <c r="J109" s="266"/>
      <c r="K109" s="15"/>
      <c r="L109" s="272"/>
      <c r="M109" s="272"/>
      <c r="N109" s="272"/>
      <c r="O109" s="272"/>
      <c r="P109" s="15"/>
      <c r="Q109" s="135"/>
      <c r="R109" s="278"/>
      <c r="S109" s="135"/>
      <c r="T109" s="136"/>
      <c r="U109" s="135"/>
      <c r="V109" s="136"/>
      <c r="W109" s="135"/>
      <c r="X109" s="136"/>
      <c r="Y109" s="135"/>
      <c r="Z109" s="136"/>
      <c r="AA109" s="135"/>
      <c r="AB109" s="136"/>
      <c r="AC109" s="135"/>
      <c r="AD109" s="136"/>
      <c r="AE109" s="135"/>
      <c r="AF109" s="136"/>
      <c r="AG109" s="135"/>
      <c r="AH109" s="136"/>
    </row>
    <row r="110" spans="1:34" s="284" customFormat="1" x14ac:dyDescent="0.25">
      <c r="A110" s="23"/>
      <c r="B110" s="281"/>
      <c r="C110" s="282" t="s">
        <v>93</v>
      </c>
      <c r="D110" s="24"/>
      <c r="E110" s="25"/>
      <c r="F110" s="26"/>
      <c r="G110" s="27"/>
      <c r="H110" s="28"/>
      <c r="I110" s="29"/>
      <c r="J110" s="265">
        <f>SUM(J71:J109)</f>
        <v>161950.23988005996</v>
      </c>
      <c r="K110" s="15"/>
      <c r="L110" s="265">
        <f>SUM(L71:L109)</f>
        <v>0</v>
      </c>
      <c r="M110" s="265">
        <f>SUM(M71:M109)</f>
        <v>0</v>
      </c>
      <c r="N110" s="265">
        <f>SUM(N71:N109)</f>
        <v>0</v>
      </c>
      <c r="O110" s="265">
        <f>SUM(O71:O109)</f>
        <v>161950.23988005996</v>
      </c>
      <c r="P110" s="15"/>
      <c r="Q110" s="276"/>
      <c r="R110" s="279">
        <f>SUM(R71:R109)</f>
        <v>0</v>
      </c>
      <c r="S110" s="276"/>
      <c r="T110" s="279">
        <f t="shared" ref="T110" si="38">SUM(T71:T109)</f>
        <v>0</v>
      </c>
      <c r="U110" s="276"/>
      <c r="V110" s="279">
        <f t="shared" ref="V110" si="39">SUM(V71:V109)</f>
        <v>0</v>
      </c>
      <c r="W110" s="276"/>
      <c r="X110" s="279">
        <f t="shared" ref="X110" si="40">SUM(X71:X109)</f>
        <v>0</v>
      </c>
      <c r="Y110" s="276"/>
      <c r="Z110" s="279">
        <f t="shared" ref="Z110" si="41">SUM(Z71:Z109)</f>
        <v>0</v>
      </c>
      <c r="AA110" s="276"/>
      <c r="AB110" s="279">
        <f t="shared" ref="AB110" si="42">SUM(AB71:AB109)</f>
        <v>0</v>
      </c>
      <c r="AC110" s="276"/>
      <c r="AD110" s="279">
        <f t="shared" ref="AD110" si="43">SUM(AD71:AD109)</f>
        <v>0</v>
      </c>
      <c r="AE110" s="276"/>
      <c r="AF110" s="279">
        <f t="shared" ref="AF110" si="44">SUM(AF71:AF109)</f>
        <v>0</v>
      </c>
      <c r="AG110" s="276"/>
      <c r="AH110" s="279">
        <f t="shared" ref="AH110" si="45">SUM(AH71:AH109)</f>
        <v>0</v>
      </c>
    </row>
    <row r="111" spans="1:34" s="284" customFormat="1" ht="13" customHeight="1" x14ac:dyDescent="0.25">
      <c r="A111" s="6"/>
      <c r="B111" s="31"/>
      <c r="C111" s="31"/>
      <c r="D111" s="165"/>
      <c r="E111" s="75"/>
      <c r="F111" s="63"/>
      <c r="G111" s="62"/>
      <c r="H111" s="37"/>
      <c r="I111" s="65"/>
      <c r="J111" s="266"/>
      <c r="K111" s="15"/>
      <c r="L111" s="272"/>
      <c r="M111" s="272"/>
      <c r="N111" s="272"/>
      <c r="O111" s="272"/>
      <c r="P111" s="15"/>
      <c r="Q111" s="135"/>
      <c r="R111" s="278"/>
      <c r="S111" s="135"/>
      <c r="T111" s="136"/>
      <c r="U111" s="135"/>
      <c r="V111" s="136"/>
      <c r="W111" s="135"/>
      <c r="X111" s="136"/>
      <c r="Y111" s="135"/>
      <c r="Z111" s="136"/>
      <c r="AA111" s="135"/>
      <c r="AB111" s="136"/>
      <c r="AC111" s="135"/>
      <c r="AD111" s="136"/>
      <c r="AE111" s="135"/>
      <c r="AF111" s="136"/>
      <c r="AG111" s="135"/>
      <c r="AH111" s="136"/>
    </row>
    <row r="112" spans="1:34" s="284" customFormat="1" ht="13" customHeight="1" thickBot="1" x14ac:dyDescent="0.3">
      <c r="A112" s="6"/>
      <c r="B112" s="31"/>
      <c r="C112" s="31"/>
      <c r="D112" s="165"/>
      <c r="E112" s="75"/>
      <c r="F112" s="63"/>
      <c r="G112" s="62"/>
      <c r="H112" s="37"/>
      <c r="I112" s="65"/>
      <c r="J112" s="266"/>
      <c r="K112" s="15"/>
      <c r="L112" s="273">
        <f t="shared" ref="L112:L143" si="46">R112+T112+V112+X112</f>
        <v>0</v>
      </c>
      <c r="M112" s="273">
        <f t="shared" ref="M112:M143" si="47">Z112+AB112+AD112+AF112+AH112</f>
        <v>0</v>
      </c>
      <c r="N112" s="273">
        <f t="shared" ref="N112:N143" si="48">SUM(L112:M112)</f>
        <v>0</v>
      </c>
      <c r="O112" s="273">
        <f t="shared" ref="O112:O143" si="49">J112-N112</f>
        <v>0</v>
      </c>
      <c r="P112" s="15"/>
      <c r="Q112" s="135"/>
      <c r="R112" s="278"/>
      <c r="S112" s="135"/>
      <c r="T112" s="136"/>
      <c r="U112" s="135"/>
      <c r="V112" s="136"/>
      <c r="W112" s="135"/>
      <c r="X112" s="136"/>
      <c r="Y112" s="135"/>
      <c r="Z112" s="136"/>
      <c r="AA112" s="135"/>
      <c r="AB112" s="136"/>
      <c r="AC112" s="135"/>
      <c r="AD112" s="136"/>
      <c r="AE112" s="135"/>
      <c r="AF112" s="136"/>
      <c r="AG112" s="135"/>
      <c r="AH112" s="136"/>
    </row>
    <row r="113" spans="1:34" s="284" customFormat="1" ht="13" customHeight="1" x14ac:dyDescent="0.25">
      <c r="A113" s="393" t="s">
        <v>94</v>
      </c>
      <c r="B113" s="81">
        <v>1.1000000000000001</v>
      </c>
      <c r="C113" s="146" t="s">
        <v>95</v>
      </c>
      <c r="D113" s="82"/>
      <c r="E113" s="160">
        <v>1</v>
      </c>
      <c r="F113" s="83"/>
      <c r="G113" s="84"/>
      <c r="H113" s="85">
        <v>2500</v>
      </c>
      <c r="I113" s="86">
        <v>50</v>
      </c>
      <c r="J113" s="266">
        <f t="shared" ref="J113:J137" si="50">+E113*H113*I113</f>
        <v>125000</v>
      </c>
      <c r="K113" s="15"/>
      <c r="L113" s="273">
        <f t="shared" si="46"/>
        <v>0</v>
      </c>
      <c r="M113" s="273">
        <f t="shared" si="47"/>
        <v>0</v>
      </c>
      <c r="N113" s="273">
        <f t="shared" si="48"/>
        <v>0</v>
      </c>
      <c r="O113" s="273">
        <f t="shared" si="49"/>
        <v>125000</v>
      </c>
      <c r="P113" s="15"/>
      <c r="Q113" s="135"/>
      <c r="R113" s="278"/>
      <c r="S113" s="135"/>
      <c r="T113" s="136"/>
      <c r="U113" s="135"/>
      <c r="V113" s="136"/>
      <c r="W113" s="135"/>
      <c r="X113" s="136"/>
      <c r="Y113" s="135"/>
      <c r="Z113" s="136"/>
      <c r="AA113" s="135"/>
      <c r="AB113" s="136"/>
      <c r="AC113" s="135"/>
      <c r="AD113" s="136"/>
      <c r="AE113" s="135"/>
      <c r="AF113" s="136"/>
      <c r="AG113" s="135"/>
      <c r="AH113" s="136"/>
    </row>
    <row r="114" spans="1:34" s="284" customFormat="1" ht="13" customHeight="1" x14ac:dyDescent="0.25">
      <c r="A114" s="394"/>
      <c r="B114" s="87">
        <v>1.2</v>
      </c>
      <c r="C114" s="147" t="s">
        <v>96</v>
      </c>
      <c r="D114" s="88"/>
      <c r="E114" s="161">
        <v>1</v>
      </c>
      <c r="F114" s="89"/>
      <c r="G114" s="90"/>
      <c r="H114" s="91">
        <v>1000</v>
      </c>
      <c r="I114" s="92">
        <v>40</v>
      </c>
      <c r="J114" s="266">
        <f t="shared" si="50"/>
        <v>40000</v>
      </c>
      <c r="K114" s="15"/>
      <c r="L114" s="273">
        <f t="shared" si="46"/>
        <v>0</v>
      </c>
      <c r="M114" s="273">
        <f t="shared" si="47"/>
        <v>0</v>
      </c>
      <c r="N114" s="273">
        <f t="shared" si="48"/>
        <v>0</v>
      </c>
      <c r="O114" s="273">
        <f t="shared" si="49"/>
        <v>40000</v>
      </c>
      <c r="P114" s="15"/>
      <c r="Q114" s="135"/>
      <c r="R114" s="278"/>
      <c r="S114" s="135"/>
      <c r="T114" s="136"/>
      <c r="U114" s="135"/>
      <c r="V114" s="136"/>
      <c r="W114" s="135"/>
      <c r="X114" s="136"/>
      <c r="Y114" s="135"/>
      <c r="Z114" s="136"/>
      <c r="AA114" s="135"/>
      <c r="AB114" s="136"/>
      <c r="AC114" s="135"/>
      <c r="AD114" s="136"/>
      <c r="AE114" s="135"/>
      <c r="AF114" s="136"/>
      <c r="AG114" s="135"/>
      <c r="AH114" s="136"/>
    </row>
    <row r="115" spans="1:34" s="284" customFormat="1" ht="13" customHeight="1" x14ac:dyDescent="0.25">
      <c r="A115" s="394"/>
      <c r="B115" s="87"/>
      <c r="C115" s="147" t="s">
        <v>97</v>
      </c>
      <c r="D115" s="88"/>
      <c r="E115" s="161">
        <v>1</v>
      </c>
      <c r="F115" s="89"/>
      <c r="G115" s="90"/>
      <c r="H115" s="91">
        <v>3000</v>
      </c>
      <c r="I115" s="92">
        <v>40</v>
      </c>
      <c r="J115" s="266">
        <f t="shared" si="50"/>
        <v>120000</v>
      </c>
      <c r="K115" s="15"/>
      <c r="L115" s="273">
        <f t="shared" si="46"/>
        <v>0</v>
      </c>
      <c r="M115" s="273">
        <f t="shared" si="47"/>
        <v>0</v>
      </c>
      <c r="N115" s="273">
        <f t="shared" si="48"/>
        <v>0</v>
      </c>
      <c r="O115" s="273">
        <f t="shared" si="49"/>
        <v>120000</v>
      </c>
      <c r="P115" s="15"/>
      <c r="Q115" s="135"/>
      <c r="R115" s="278"/>
      <c r="S115" s="135"/>
      <c r="T115" s="136"/>
      <c r="U115" s="135"/>
      <c r="V115" s="136"/>
      <c r="W115" s="135"/>
      <c r="X115" s="136"/>
      <c r="Y115" s="135"/>
      <c r="Z115" s="136"/>
      <c r="AA115" s="135"/>
      <c r="AB115" s="136"/>
      <c r="AC115" s="135"/>
      <c r="AD115" s="136"/>
      <c r="AE115" s="135"/>
      <c r="AF115" s="136"/>
      <c r="AG115" s="135"/>
      <c r="AH115" s="136"/>
    </row>
    <row r="116" spans="1:34" s="284" customFormat="1" ht="13" customHeight="1" x14ac:dyDescent="0.25">
      <c r="A116" s="394"/>
      <c r="B116" s="87">
        <v>1.3</v>
      </c>
      <c r="C116" s="148" t="s">
        <v>98</v>
      </c>
      <c r="D116" s="88"/>
      <c r="E116" s="161">
        <v>1</v>
      </c>
      <c r="F116" s="89"/>
      <c r="G116" s="90"/>
      <c r="H116" s="93">
        <v>500</v>
      </c>
      <c r="I116" s="92">
        <v>1000</v>
      </c>
      <c r="J116" s="268">
        <f t="shared" si="50"/>
        <v>500000</v>
      </c>
      <c r="K116" s="15"/>
      <c r="L116" s="273">
        <f t="shared" si="46"/>
        <v>0</v>
      </c>
      <c r="M116" s="273">
        <f t="shared" si="47"/>
        <v>0</v>
      </c>
      <c r="N116" s="273">
        <f t="shared" si="48"/>
        <v>0</v>
      </c>
      <c r="O116" s="273">
        <f t="shared" si="49"/>
        <v>500000</v>
      </c>
      <c r="P116" s="15"/>
      <c r="Q116" s="135"/>
      <c r="R116" s="278"/>
      <c r="S116" s="135"/>
      <c r="T116" s="136"/>
      <c r="U116" s="135"/>
      <c r="V116" s="136"/>
      <c r="W116" s="135"/>
      <c r="X116" s="136"/>
      <c r="Y116" s="135"/>
      <c r="Z116" s="136"/>
      <c r="AA116" s="135"/>
      <c r="AB116" s="136"/>
      <c r="AC116" s="135"/>
      <c r="AD116" s="136"/>
      <c r="AE116" s="135"/>
      <c r="AF116" s="136"/>
      <c r="AG116" s="135"/>
      <c r="AH116" s="136"/>
    </row>
    <row r="117" spans="1:34" s="284" customFormat="1" ht="13" customHeight="1" x14ac:dyDescent="0.25">
      <c r="A117" s="394"/>
      <c r="B117" s="87">
        <v>1.4</v>
      </c>
      <c r="C117" s="147" t="s">
        <v>99</v>
      </c>
      <c r="D117" s="88"/>
      <c r="E117" s="161">
        <v>1</v>
      </c>
      <c r="F117" s="89"/>
      <c r="G117" s="90"/>
      <c r="H117" s="91">
        <v>150</v>
      </c>
      <c r="I117" s="92">
        <v>600</v>
      </c>
      <c r="J117" s="266">
        <f t="shared" si="50"/>
        <v>90000</v>
      </c>
      <c r="K117" s="15"/>
      <c r="L117" s="273">
        <f t="shared" si="46"/>
        <v>0</v>
      </c>
      <c r="M117" s="273">
        <f t="shared" si="47"/>
        <v>0</v>
      </c>
      <c r="N117" s="273">
        <f t="shared" si="48"/>
        <v>0</v>
      </c>
      <c r="O117" s="273">
        <f t="shared" si="49"/>
        <v>90000</v>
      </c>
      <c r="P117" s="15"/>
      <c r="Q117" s="135"/>
      <c r="R117" s="278"/>
      <c r="S117" s="135"/>
      <c r="T117" s="136"/>
      <c r="U117" s="135"/>
      <c r="V117" s="136"/>
      <c r="W117" s="135"/>
      <c r="X117" s="136"/>
      <c r="Y117" s="135"/>
      <c r="Z117" s="136"/>
      <c r="AA117" s="135"/>
      <c r="AB117" s="136"/>
      <c r="AC117" s="135"/>
      <c r="AD117" s="136"/>
      <c r="AE117" s="135"/>
      <c r="AF117" s="136"/>
      <c r="AG117" s="135"/>
      <c r="AH117" s="136"/>
    </row>
    <row r="118" spans="1:34" s="284" customFormat="1" ht="13" customHeight="1" x14ac:dyDescent="0.25">
      <c r="A118" s="394"/>
      <c r="B118" s="87"/>
      <c r="C118" s="147" t="s">
        <v>100</v>
      </c>
      <c r="D118" s="88"/>
      <c r="E118" s="161">
        <v>1</v>
      </c>
      <c r="F118" s="89"/>
      <c r="G118" s="90"/>
      <c r="H118" s="91">
        <v>300</v>
      </c>
      <c r="I118" s="92">
        <v>300</v>
      </c>
      <c r="J118" s="266">
        <f t="shared" si="50"/>
        <v>90000</v>
      </c>
      <c r="K118" s="15"/>
      <c r="L118" s="273">
        <f t="shared" si="46"/>
        <v>0</v>
      </c>
      <c r="M118" s="273">
        <f t="shared" si="47"/>
        <v>0</v>
      </c>
      <c r="N118" s="273">
        <f t="shared" si="48"/>
        <v>0</v>
      </c>
      <c r="O118" s="273">
        <f t="shared" si="49"/>
        <v>90000</v>
      </c>
      <c r="P118" s="15"/>
      <c r="Q118" s="135"/>
      <c r="R118" s="278"/>
      <c r="S118" s="135"/>
      <c r="T118" s="136"/>
      <c r="U118" s="135"/>
      <c r="V118" s="136"/>
      <c r="W118" s="135"/>
      <c r="X118" s="136"/>
      <c r="Y118" s="135"/>
      <c r="Z118" s="136"/>
      <c r="AA118" s="135"/>
      <c r="AB118" s="136"/>
      <c r="AC118" s="135"/>
      <c r="AD118" s="136"/>
      <c r="AE118" s="135"/>
      <c r="AF118" s="136"/>
      <c r="AG118" s="135"/>
      <c r="AH118" s="136"/>
    </row>
    <row r="119" spans="1:34" s="284" customFormat="1" ht="13" customHeight="1" x14ac:dyDescent="0.25">
      <c r="A119" s="394"/>
      <c r="B119" s="87">
        <v>1.5</v>
      </c>
      <c r="C119" s="147" t="s">
        <v>101</v>
      </c>
      <c r="D119" s="88"/>
      <c r="E119" s="161">
        <v>1</v>
      </c>
      <c r="F119" s="89"/>
      <c r="G119" s="90"/>
      <c r="H119" s="91">
        <v>100</v>
      </c>
      <c r="I119" s="92">
        <v>600</v>
      </c>
      <c r="J119" s="266">
        <f t="shared" si="50"/>
        <v>60000</v>
      </c>
      <c r="K119" s="15"/>
      <c r="L119" s="273">
        <f t="shared" si="46"/>
        <v>0</v>
      </c>
      <c r="M119" s="273">
        <f t="shared" si="47"/>
        <v>0</v>
      </c>
      <c r="N119" s="273">
        <f t="shared" si="48"/>
        <v>0</v>
      </c>
      <c r="O119" s="273">
        <f t="shared" si="49"/>
        <v>60000</v>
      </c>
      <c r="P119" s="15"/>
      <c r="Q119" s="135"/>
      <c r="R119" s="278"/>
      <c r="S119" s="135"/>
      <c r="T119" s="136"/>
      <c r="U119" s="135"/>
      <c r="V119" s="136"/>
      <c r="W119" s="135"/>
      <c r="X119" s="136"/>
      <c r="Y119" s="135"/>
      <c r="Z119" s="136"/>
      <c r="AA119" s="135"/>
      <c r="AB119" s="136"/>
      <c r="AC119" s="135"/>
      <c r="AD119" s="136"/>
      <c r="AE119" s="135"/>
      <c r="AF119" s="136"/>
      <c r="AG119" s="135"/>
      <c r="AH119" s="136"/>
    </row>
    <row r="120" spans="1:34" s="284" customFormat="1" ht="13" customHeight="1" x14ac:dyDescent="0.25">
      <c r="A120" s="394"/>
      <c r="B120" s="87"/>
      <c r="C120" s="147" t="s">
        <v>102</v>
      </c>
      <c r="D120" s="88"/>
      <c r="E120" s="161">
        <v>1</v>
      </c>
      <c r="F120" s="89"/>
      <c r="G120" s="90"/>
      <c r="H120" s="93">
        <v>250</v>
      </c>
      <c r="I120" s="92">
        <v>200</v>
      </c>
      <c r="J120" s="266">
        <f t="shared" si="50"/>
        <v>50000</v>
      </c>
      <c r="K120" s="15"/>
      <c r="L120" s="273">
        <f t="shared" si="46"/>
        <v>0</v>
      </c>
      <c r="M120" s="273">
        <f t="shared" si="47"/>
        <v>0</v>
      </c>
      <c r="N120" s="273">
        <f t="shared" si="48"/>
        <v>0</v>
      </c>
      <c r="O120" s="273">
        <f t="shared" si="49"/>
        <v>50000</v>
      </c>
      <c r="P120" s="15"/>
      <c r="Q120" s="135"/>
      <c r="R120" s="278"/>
      <c r="S120" s="135"/>
      <c r="T120" s="136"/>
      <c r="U120" s="135"/>
      <c r="V120" s="136"/>
      <c r="W120" s="135"/>
      <c r="X120" s="136"/>
      <c r="Y120" s="135"/>
      <c r="Z120" s="136"/>
      <c r="AA120" s="135"/>
      <c r="AB120" s="136"/>
      <c r="AC120" s="135"/>
      <c r="AD120" s="136"/>
      <c r="AE120" s="135"/>
      <c r="AF120" s="136"/>
      <c r="AG120" s="135"/>
      <c r="AH120" s="136"/>
    </row>
    <row r="121" spans="1:34" s="284" customFormat="1" ht="13" customHeight="1" x14ac:dyDescent="0.25">
      <c r="A121" s="394"/>
      <c r="B121" s="87">
        <v>1.6</v>
      </c>
      <c r="C121" s="149" t="s">
        <v>103</v>
      </c>
      <c r="D121" s="88"/>
      <c r="E121" s="161">
        <v>1</v>
      </c>
      <c r="F121" s="89"/>
      <c r="G121" s="90"/>
      <c r="H121" s="91">
        <v>300</v>
      </c>
      <c r="I121" s="94">
        <v>200</v>
      </c>
      <c r="J121" s="266">
        <f t="shared" si="50"/>
        <v>60000</v>
      </c>
      <c r="K121" s="15"/>
      <c r="L121" s="273">
        <f t="shared" si="46"/>
        <v>0</v>
      </c>
      <c r="M121" s="273">
        <f t="shared" si="47"/>
        <v>0</v>
      </c>
      <c r="N121" s="273">
        <f t="shared" si="48"/>
        <v>0</v>
      </c>
      <c r="O121" s="273">
        <f t="shared" si="49"/>
        <v>60000</v>
      </c>
      <c r="P121" s="15"/>
      <c r="Q121" s="135"/>
      <c r="R121" s="278"/>
      <c r="S121" s="135"/>
      <c r="T121" s="136"/>
      <c r="U121" s="135"/>
      <c r="V121" s="136"/>
      <c r="W121" s="135"/>
      <c r="X121" s="136"/>
      <c r="Y121" s="135"/>
      <c r="Z121" s="136"/>
      <c r="AA121" s="135"/>
      <c r="AB121" s="136"/>
      <c r="AC121" s="135"/>
      <c r="AD121" s="136"/>
      <c r="AE121" s="135"/>
      <c r="AF121" s="136"/>
      <c r="AG121" s="135"/>
      <c r="AH121" s="136"/>
    </row>
    <row r="122" spans="1:34" s="284" customFormat="1" ht="13" customHeight="1" x14ac:dyDescent="0.25">
      <c r="A122" s="394"/>
      <c r="B122" s="87">
        <v>1.7</v>
      </c>
      <c r="C122" s="150" t="s">
        <v>104</v>
      </c>
      <c r="D122" s="88"/>
      <c r="E122" s="161">
        <v>1</v>
      </c>
      <c r="F122" s="89"/>
      <c r="G122" s="90"/>
      <c r="H122" s="91">
        <v>40</v>
      </c>
      <c r="I122" s="92">
        <v>6000</v>
      </c>
      <c r="J122" s="266">
        <f t="shared" si="50"/>
        <v>240000</v>
      </c>
      <c r="K122" s="15"/>
      <c r="L122" s="273">
        <f t="shared" si="46"/>
        <v>0</v>
      </c>
      <c r="M122" s="273">
        <f t="shared" si="47"/>
        <v>0</v>
      </c>
      <c r="N122" s="273">
        <f t="shared" si="48"/>
        <v>0</v>
      </c>
      <c r="O122" s="273">
        <f t="shared" si="49"/>
        <v>240000</v>
      </c>
      <c r="P122" s="15"/>
      <c r="Q122" s="135"/>
      <c r="R122" s="278"/>
      <c r="S122" s="135"/>
      <c r="T122" s="136"/>
      <c r="U122" s="135"/>
      <c r="V122" s="136"/>
      <c r="W122" s="135"/>
      <c r="X122" s="136"/>
      <c r="Y122" s="135"/>
      <c r="Z122" s="136"/>
      <c r="AA122" s="135"/>
      <c r="AB122" s="136"/>
      <c r="AC122" s="135"/>
      <c r="AD122" s="136"/>
      <c r="AE122" s="135"/>
      <c r="AF122" s="136"/>
      <c r="AG122" s="135"/>
      <c r="AH122" s="136"/>
    </row>
    <row r="123" spans="1:34" s="284" customFormat="1" ht="13" customHeight="1" x14ac:dyDescent="0.25">
      <c r="A123" s="395"/>
      <c r="B123" s="87"/>
      <c r="C123" s="151" t="s">
        <v>105</v>
      </c>
      <c r="D123" s="88"/>
      <c r="E123" s="161">
        <v>1</v>
      </c>
      <c r="F123" s="89"/>
      <c r="G123" s="95"/>
      <c r="H123" s="91">
        <v>40</v>
      </c>
      <c r="I123" s="92">
        <v>3000</v>
      </c>
      <c r="J123" s="266">
        <f t="shared" si="50"/>
        <v>120000</v>
      </c>
      <c r="K123" s="15"/>
      <c r="L123" s="273">
        <f t="shared" si="46"/>
        <v>0</v>
      </c>
      <c r="M123" s="273">
        <f t="shared" si="47"/>
        <v>0</v>
      </c>
      <c r="N123" s="273">
        <f t="shared" si="48"/>
        <v>0</v>
      </c>
      <c r="O123" s="273">
        <f t="shared" si="49"/>
        <v>120000</v>
      </c>
      <c r="P123" s="15"/>
      <c r="Q123" s="135"/>
      <c r="R123" s="278"/>
      <c r="S123" s="135"/>
      <c r="T123" s="136"/>
      <c r="U123" s="135"/>
      <c r="V123" s="136"/>
      <c r="W123" s="135"/>
      <c r="X123" s="136"/>
      <c r="Y123" s="135"/>
      <c r="Z123" s="136"/>
      <c r="AA123" s="135"/>
      <c r="AB123" s="136"/>
      <c r="AC123" s="135"/>
      <c r="AD123" s="136"/>
      <c r="AE123" s="135"/>
      <c r="AF123" s="136"/>
      <c r="AG123" s="135"/>
      <c r="AH123" s="136"/>
    </row>
    <row r="124" spans="1:34" s="284" customFormat="1" ht="13" customHeight="1" thickBot="1" x14ac:dyDescent="0.3">
      <c r="A124" s="396"/>
      <c r="B124" s="96">
        <v>1.8</v>
      </c>
      <c r="C124" s="151" t="s">
        <v>106</v>
      </c>
      <c r="D124" s="97"/>
      <c r="E124" s="161">
        <v>1</v>
      </c>
      <c r="F124" s="98"/>
      <c r="G124" s="99"/>
      <c r="H124" s="91">
        <v>1500</v>
      </c>
      <c r="I124" s="92">
        <v>12.5</v>
      </c>
      <c r="J124" s="266">
        <f t="shared" si="50"/>
        <v>18750</v>
      </c>
      <c r="K124" s="15"/>
      <c r="L124" s="273">
        <f t="shared" si="46"/>
        <v>0</v>
      </c>
      <c r="M124" s="273">
        <f t="shared" si="47"/>
        <v>0</v>
      </c>
      <c r="N124" s="273">
        <f t="shared" si="48"/>
        <v>0</v>
      </c>
      <c r="O124" s="273">
        <f t="shared" si="49"/>
        <v>18750</v>
      </c>
      <c r="P124" s="15"/>
      <c r="Q124" s="135"/>
      <c r="R124" s="278"/>
      <c r="S124" s="135"/>
      <c r="T124" s="136"/>
      <c r="U124" s="135"/>
      <c r="V124" s="136"/>
      <c r="W124" s="135"/>
      <c r="X124" s="136"/>
      <c r="Y124" s="135"/>
      <c r="Z124" s="136"/>
      <c r="AA124" s="135"/>
      <c r="AB124" s="136"/>
      <c r="AC124" s="135"/>
      <c r="AD124" s="136"/>
      <c r="AE124" s="135"/>
      <c r="AF124" s="136"/>
      <c r="AG124" s="135"/>
      <c r="AH124" s="136"/>
    </row>
    <row r="125" spans="1:34" s="284" customFormat="1" ht="13" customHeight="1" x14ac:dyDescent="0.25">
      <c r="A125" s="397" t="s">
        <v>107</v>
      </c>
      <c r="B125" s="81">
        <v>2.1</v>
      </c>
      <c r="C125" s="152" t="s">
        <v>108</v>
      </c>
      <c r="D125" s="82"/>
      <c r="E125" s="160">
        <v>1</v>
      </c>
      <c r="F125" s="83"/>
      <c r="G125" s="84"/>
      <c r="H125" s="85">
        <v>120</v>
      </c>
      <c r="I125" s="100">
        <v>5000</v>
      </c>
      <c r="J125" s="266">
        <f t="shared" si="50"/>
        <v>600000</v>
      </c>
      <c r="K125" s="15"/>
      <c r="L125" s="273">
        <f t="shared" si="46"/>
        <v>0</v>
      </c>
      <c r="M125" s="273">
        <f t="shared" si="47"/>
        <v>0</v>
      </c>
      <c r="N125" s="273">
        <f t="shared" si="48"/>
        <v>0</v>
      </c>
      <c r="O125" s="273">
        <f t="shared" si="49"/>
        <v>600000</v>
      </c>
      <c r="P125" s="15"/>
      <c r="Q125" s="135"/>
      <c r="R125" s="278"/>
      <c r="S125" s="135"/>
      <c r="T125" s="136"/>
      <c r="U125" s="135"/>
      <c r="V125" s="136"/>
      <c r="W125" s="135"/>
      <c r="X125" s="136"/>
      <c r="Y125" s="135"/>
      <c r="Z125" s="136"/>
      <c r="AA125" s="135"/>
      <c r="AB125" s="136"/>
      <c r="AC125" s="135"/>
      <c r="AD125" s="136"/>
      <c r="AE125" s="135"/>
      <c r="AF125" s="136"/>
      <c r="AG125" s="135"/>
      <c r="AH125" s="136"/>
    </row>
    <row r="126" spans="1:34" s="284" customFormat="1" ht="13" customHeight="1" x14ac:dyDescent="0.25">
      <c r="A126" s="397"/>
      <c r="B126" s="87"/>
      <c r="C126" s="153" t="s">
        <v>109</v>
      </c>
      <c r="D126" s="88"/>
      <c r="E126" s="161">
        <v>1</v>
      </c>
      <c r="F126" s="89"/>
      <c r="G126" s="90"/>
      <c r="H126" s="93">
        <v>40</v>
      </c>
      <c r="I126" s="101">
        <v>2500</v>
      </c>
      <c r="J126" s="266">
        <f t="shared" si="50"/>
        <v>100000</v>
      </c>
      <c r="K126" s="15"/>
      <c r="L126" s="273">
        <f t="shared" si="46"/>
        <v>0</v>
      </c>
      <c r="M126" s="273">
        <f t="shared" si="47"/>
        <v>0</v>
      </c>
      <c r="N126" s="273">
        <f t="shared" si="48"/>
        <v>0</v>
      </c>
      <c r="O126" s="273">
        <f t="shared" si="49"/>
        <v>100000</v>
      </c>
      <c r="P126" s="15"/>
      <c r="Q126" s="135"/>
      <c r="R126" s="278"/>
      <c r="S126" s="135"/>
      <c r="T126" s="136"/>
      <c r="U126" s="135"/>
      <c r="V126" s="136"/>
      <c r="W126" s="135"/>
      <c r="X126" s="136"/>
      <c r="Y126" s="135"/>
      <c r="Z126" s="136"/>
      <c r="AA126" s="135"/>
      <c r="AB126" s="136"/>
      <c r="AC126" s="135"/>
      <c r="AD126" s="136"/>
      <c r="AE126" s="135"/>
      <c r="AF126" s="136"/>
      <c r="AG126" s="135"/>
      <c r="AH126" s="136"/>
    </row>
    <row r="127" spans="1:34" s="284" customFormat="1" ht="13" customHeight="1" x14ac:dyDescent="0.25">
      <c r="A127" s="397"/>
      <c r="B127" s="87"/>
      <c r="C127" s="153" t="s">
        <v>110</v>
      </c>
      <c r="D127" s="88"/>
      <c r="E127" s="161">
        <v>1</v>
      </c>
      <c r="F127" s="89"/>
      <c r="G127" s="90"/>
      <c r="H127" s="93">
        <v>20</v>
      </c>
      <c r="I127" s="101">
        <v>1000</v>
      </c>
      <c r="J127" s="266">
        <f t="shared" si="50"/>
        <v>20000</v>
      </c>
      <c r="K127" s="15"/>
      <c r="L127" s="273">
        <f t="shared" si="46"/>
        <v>0</v>
      </c>
      <c r="M127" s="273">
        <f t="shared" si="47"/>
        <v>0</v>
      </c>
      <c r="N127" s="273">
        <f t="shared" si="48"/>
        <v>0</v>
      </c>
      <c r="O127" s="273">
        <f t="shared" si="49"/>
        <v>20000</v>
      </c>
      <c r="P127" s="15"/>
      <c r="Q127" s="135"/>
      <c r="R127" s="278"/>
      <c r="S127" s="135"/>
      <c r="T127" s="136"/>
      <c r="U127" s="135"/>
      <c r="V127" s="136"/>
      <c r="W127" s="135"/>
      <c r="X127" s="136"/>
      <c r="Y127" s="135"/>
      <c r="Z127" s="136"/>
      <c r="AA127" s="135"/>
      <c r="AB127" s="136"/>
      <c r="AC127" s="135"/>
      <c r="AD127" s="136"/>
      <c r="AE127" s="135"/>
      <c r="AF127" s="136"/>
      <c r="AG127" s="135"/>
      <c r="AH127" s="136"/>
    </row>
    <row r="128" spans="1:34" s="284" customFormat="1" ht="13" customHeight="1" x14ac:dyDescent="0.25">
      <c r="A128" s="398"/>
      <c r="B128" s="87">
        <v>2.4</v>
      </c>
      <c r="C128" s="154" t="s">
        <v>111</v>
      </c>
      <c r="D128" s="88"/>
      <c r="E128" s="161">
        <f>30*10</f>
        <v>300</v>
      </c>
      <c r="F128" s="89"/>
      <c r="G128" s="90"/>
      <c r="H128" s="91">
        <v>9</v>
      </c>
      <c r="I128" s="101">
        <v>200</v>
      </c>
      <c r="J128" s="266">
        <f t="shared" si="50"/>
        <v>540000</v>
      </c>
      <c r="K128" s="15"/>
      <c r="L128" s="273">
        <f t="shared" si="46"/>
        <v>0</v>
      </c>
      <c r="M128" s="273">
        <f t="shared" si="47"/>
        <v>0</v>
      </c>
      <c r="N128" s="273">
        <f t="shared" si="48"/>
        <v>0</v>
      </c>
      <c r="O128" s="273">
        <f t="shared" si="49"/>
        <v>540000</v>
      </c>
      <c r="P128" s="15"/>
      <c r="Q128" s="135"/>
      <c r="R128" s="278"/>
      <c r="S128" s="135"/>
      <c r="T128" s="136"/>
      <c r="U128" s="135"/>
      <c r="V128" s="136"/>
      <c r="W128" s="135"/>
      <c r="X128" s="136"/>
      <c r="Y128" s="135"/>
      <c r="Z128" s="136"/>
      <c r="AA128" s="135"/>
      <c r="AB128" s="136"/>
      <c r="AC128" s="135"/>
      <c r="AD128" s="136"/>
      <c r="AE128" s="135"/>
      <c r="AF128" s="136"/>
      <c r="AG128" s="135"/>
      <c r="AH128" s="136"/>
    </row>
    <row r="129" spans="1:34" s="284" customFormat="1" ht="13" customHeight="1" x14ac:dyDescent="0.25">
      <c r="A129" s="399"/>
      <c r="B129" s="87">
        <v>2.5</v>
      </c>
      <c r="C129" s="154" t="s">
        <v>112</v>
      </c>
      <c r="D129" s="88"/>
      <c r="E129" s="161">
        <v>1</v>
      </c>
      <c r="F129" s="89"/>
      <c r="G129" s="90"/>
      <c r="H129" s="93">
        <v>50</v>
      </c>
      <c r="I129" s="101">
        <v>40</v>
      </c>
      <c r="J129" s="266">
        <f t="shared" si="50"/>
        <v>2000</v>
      </c>
      <c r="K129" s="15"/>
      <c r="L129" s="273">
        <f t="shared" si="46"/>
        <v>0</v>
      </c>
      <c r="M129" s="273">
        <f t="shared" si="47"/>
        <v>0</v>
      </c>
      <c r="N129" s="273">
        <f t="shared" si="48"/>
        <v>0</v>
      </c>
      <c r="O129" s="273">
        <f t="shared" si="49"/>
        <v>2000</v>
      </c>
      <c r="P129" s="15"/>
      <c r="Q129" s="135"/>
      <c r="R129" s="278"/>
      <c r="S129" s="135"/>
      <c r="T129" s="136"/>
      <c r="U129" s="135"/>
      <c r="V129" s="136"/>
      <c r="W129" s="135"/>
      <c r="X129" s="136"/>
      <c r="Y129" s="135"/>
      <c r="Z129" s="136"/>
      <c r="AA129" s="135"/>
      <c r="AB129" s="136"/>
      <c r="AC129" s="135"/>
      <c r="AD129" s="136"/>
      <c r="AE129" s="135"/>
      <c r="AF129" s="136"/>
      <c r="AG129" s="135"/>
      <c r="AH129" s="136"/>
    </row>
    <row r="130" spans="1:34" s="284" customFormat="1" ht="13" customHeight="1" x14ac:dyDescent="0.25">
      <c r="A130" s="399"/>
      <c r="B130" s="87">
        <v>2.6</v>
      </c>
      <c r="C130" s="155" t="s">
        <v>113</v>
      </c>
      <c r="D130" s="88"/>
      <c r="E130" s="161">
        <v>1</v>
      </c>
      <c r="F130" s="89"/>
      <c r="G130" s="90"/>
      <c r="H130" s="91">
        <v>300</v>
      </c>
      <c r="I130" s="101">
        <v>1200</v>
      </c>
      <c r="J130" s="266">
        <f t="shared" si="50"/>
        <v>360000</v>
      </c>
      <c r="K130" s="15"/>
      <c r="L130" s="273">
        <f t="shared" si="46"/>
        <v>0</v>
      </c>
      <c r="M130" s="273">
        <f t="shared" si="47"/>
        <v>0</v>
      </c>
      <c r="N130" s="273">
        <f t="shared" si="48"/>
        <v>0</v>
      </c>
      <c r="O130" s="273">
        <f t="shared" si="49"/>
        <v>360000</v>
      </c>
      <c r="P130" s="15"/>
      <c r="Q130" s="135"/>
      <c r="R130" s="278"/>
      <c r="S130" s="135"/>
      <c r="T130" s="136"/>
      <c r="U130" s="135"/>
      <c r="V130" s="136"/>
      <c r="W130" s="135"/>
      <c r="X130" s="136"/>
      <c r="Y130" s="135"/>
      <c r="Z130" s="136"/>
      <c r="AA130" s="135"/>
      <c r="AB130" s="136"/>
      <c r="AC130" s="135"/>
      <c r="AD130" s="136"/>
      <c r="AE130" s="135"/>
      <c r="AF130" s="136"/>
      <c r="AG130" s="135"/>
      <c r="AH130" s="136"/>
    </row>
    <row r="131" spans="1:34" s="284" customFormat="1" ht="13" customHeight="1" x14ac:dyDescent="0.25">
      <c r="A131" s="399"/>
      <c r="B131" s="87"/>
      <c r="C131" s="156" t="s">
        <v>114</v>
      </c>
      <c r="D131" s="88"/>
      <c r="E131" s="161">
        <v>1</v>
      </c>
      <c r="F131" s="89"/>
      <c r="G131" s="90"/>
      <c r="H131" s="91">
        <f>1000/20</f>
        <v>50</v>
      </c>
      <c r="I131" s="101">
        <v>1200</v>
      </c>
      <c r="J131" s="266">
        <f t="shared" si="50"/>
        <v>60000</v>
      </c>
      <c r="K131" s="15"/>
      <c r="L131" s="273">
        <f t="shared" si="46"/>
        <v>0</v>
      </c>
      <c r="M131" s="273">
        <f t="shared" si="47"/>
        <v>0</v>
      </c>
      <c r="N131" s="273">
        <f t="shared" si="48"/>
        <v>0</v>
      </c>
      <c r="O131" s="273">
        <f t="shared" si="49"/>
        <v>60000</v>
      </c>
      <c r="P131" s="15"/>
      <c r="Q131" s="135"/>
      <c r="R131" s="278"/>
      <c r="S131" s="135"/>
      <c r="T131" s="136"/>
      <c r="U131" s="135"/>
      <c r="V131" s="136"/>
      <c r="W131" s="135"/>
      <c r="X131" s="136"/>
      <c r="Y131" s="135"/>
      <c r="Z131" s="136"/>
      <c r="AA131" s="135"/>
      <c r="AB131" s="136"/>
      <c r="AC131" s="135"/>
      <c r="AD131" s="136"/>
      <c r="AE131" s="135"/>
      <c r="AF131" s="136"/>
      <c r="AG131" s="135"/>
      <c r="AH131" s="136"/>
    </row>
    <row r="132" spans="1:34" s="284" customFormat="1" ht="13" customHeight="1" thickBot="1" x14ac:dyDescent="0.3">
      <c r="A132" s="399"/>
      <c r="B132" s="96"/>
      <c r="C132" s="157" t="s">
        <v>115</v>
      </c>
      <c r="D132" s="97"/>
      <c r="E132" s="162">
        <v>1</v>
      </c>
      <c r="F132" s="98"/>
      <c r="G132" s="99"/>
      <c r="H132" s="102">
        <v>1000</v>
      </c>
      <c r="I132" s="103">
        <v>4</v>
      </c>
      <c r="J132" s="266">
        <f t="shared" si="50"/>
        <v>4000</v>
      </c>
      <c r="K132" s="15"/>
      <c r="L132" s="273">
        <f t="shared" si="46"/>
        <v>0</v>
      </c>
      <c r="M132" s="273">
        <f t="shared" si="47"/>
        <v>0</v>
      </c>
      <c r="N132" s="273">
        <f t="shared" si="48"/>
        <v>0</v>
      </c>
      <c r="O132" s="273">
        <f t="shared" si="49"/>
        <v>4000</v>
      </c>
      <c r="P132" s="15"/>
      <c r="Q132" s="135"/>
      <c r="R132" s="278"/>
      <c r="S132" s="135"/>
      <c r="T132" s="136"/>
      <c r="U132" s="135"/>
      <c r="V132" s="136"/>
      <c r="W132" s="135"/>
      <c r="X132" s="136"/>
      <c r="Y132" s="135"/>
      <c r="Z132" s="136"/>
      <c r="AA132" s="135"/>
      <c r="AB132" s="136"/>
      <c r="AC132" s="135"/>
      <c r="AD132" s="136"/>
      <c r="AE132" s="135"/>
      <c r="AF132" s="136"/>
      <c r="AG132" s="135"/>
      <c r="AH132" s="136"/>
    </row>
    <row r="133" spans="1:34" s="284" customFormat="1" ht="13" customHeight="1" x14ac:dyDescent="0.25">
      <c r="A133" s="400" t="s">
        <v>116</v>
      </c>
      <c r="B133" s="104">
        <v>3.1</v>
      </c>
      <c r="C133" s="158" t="s">
        <v>117</v>
      </c>
      <c r="D133" s="105"/>
      <c r="E133" s="163">
        <v>1</v>
      </c>
      <c r="F133" s="106"/>
      <c r="G133" s="107"/>
      <c r="H133" s="108">
        <v>60</v>
      </c>
      <c r="I133" s="109">
        <v>5000</v>
      </c>
      <c r="J133" s="266">
        <f t="shared" si="50"/>
        <v>300000</v>
      </c>
      <c r="K133" s="15"/>
      <c r="L133" s="273">
        <f t="shared" si="46"/>
        <v>0</v>
      </c>
      <c r="M133" s="273">
        <f t="shared" si="47"/>
        <v>0</v>
      </c>
      <c r="N133" s="273">
        <f t="shared" si="48"/>
        <v>0</v>
      </c>
      <c r="O133" s="273">
        <f t="shared" si="49"/>
        <v>300000</v>
      </c>
      <c r="P133" s="15"/>
      <c r="Q133" s="135"/>
      <c r="R133" s="278"/>
      <c r="S133" s="135"/>
      <c r="T133" s="136"/>
      <c r="U133" s="135"/>
      <c r="V133" s="136"/>
      <c r="W133" s="135"/>
      <c r="X133" s="136"/>
      <c r="Y133" s="135"/>
      <c r="Z133" s="136"/>
      <c r="AA133" s="135"/>
      <c r="AB133" s="136"/>
      <c r="AC133" s="135"/>
      <c r="AD133" s="136"/>
      <c r="AE133" s="135"/>
      <c r="AF133" s="136"/>
      <c r="AG133" s="135"/>
      <c r="AH133" s="136"/>
    </row>
    <row r="134" spans="1:34" s="284" customFormat="1" ht="13" customHeight="1" x14ac:dyDescent="0.25">
      <c r="A134" s="401"/>
      <c r="B134" s="110">
        <v>3.2</v>
      </c>
      <c r="C134" s="155" t="s">
        <v>118</v>
      </c>
      <c r="D134" s="88"/>
      <c r="E134" s="161">
        <v>1</v>
      </c>
      <c r="F134" s="89"/>
      <c r="G134" s="90"/>
      <c r="H134" s="91">
        <v>40</v>
      </c>
      <c r="I134" s="111">
        <v>5000</v>
      </c>
      <c r="J134" s="266">
        <f t="shared" si="50"/>
        <v>200000</v>
      </c>
      <c r="K134" s="15"/>
      <c r="L134" s="273">
        <f t="shared" si="46"/>
        <v>0</v>
      </c>
      <c r="M134" s="273">
        <f t="shared" si="47"/>
        <v>0</v>
      </c>
      <c r="N134" s="273">
        <f t="shared" si="48"/>
        <v>0</v>
      </c>
      <c r="O134" s="273">
        <f t="shared" si="49"/>
        <v>200000</v>
      </c>
      <c r="P134" s="15"/>
      <c r="Q134" s="135"/>
      <c r="R134" s="278"/>
      <c r="S134" s="135"/>
      <c r="T134" s="136"/>
      <c r="U134" s="135"/>
      <c r="V134" s="136"/>
      <c r="W134" s="135"/>
      <c r="X134" s="136"/>
      <c r="Y134" s="135"/>
      <c r="Z134" s="136"/>
      <c r="AA134" s="135"/>
      <c r="AB134" s="136"/>
      <c r="AC134" s="135"/>
      <c r="AD134" s="136"/>
      <c r="AE134" s="135"/>
      <c r="AF134" s="136"/>
      <c r="AG134" s="135"/>
      <c r="AH134" s="136"/>
    </row>
    <row r="135" spans="1:34" s="284" customFormat="1" ht="13" customHeight="1" x14ac:dyDescent="0.25">
      <c r="A135" s="401"/>
      <c r="B135" s="110">
        <v>3.3</v>
      </c>
      <c r="C135" s="155" t="s">
        <v>119</v>
      </c>
      <c r="D135" s="88"/>
      <c r="E135" s="161">
        <v>1</v>
      </c>
      <c r="F135" s="89"/>
      <c r="G135" s="90"/>
      <c r="H135" s="91">
        <v>70</v>
      </c>
      <c r="I135" s="111">
        <v>2000</v>
      </c>
      <c r="J135" s="266">
        <f t="shared" si="50"/>
        <v>140000</v>
      </c>
      <c r="K135" s="15"/>
      <c r="L135" s="273">
        <f t="shared" si="46"/>
        <v>0</v>
      </c>
      <c r="M135" s="273">
        <f t="shared" si="47"/>
        <v>0</v>
      </c>
      <c r="N135" s="273">
        <f t="shared" si="48"/>
        <v>0</v>
      </c>
      <c r="O135" s="273">
        <f t="shared" si="49"/>
        <v>140000</v>
      </c>
      <c r="P135" s="15"/>
      <c r="Q135" s="135"/>
      <c r="R135" s="278"/>
      <c r="S135" s="135"/>
      <c r="T135" s="136"/>
      <c r="U135" s="135"/>
      <c r="V135" s="136"/>
      <c r="W135" s="135"/>
      <c r="X135" s="136"/>
      <c r="Y135" s="135"/>
      <c r="Z135" s="136"/>
      <c r="AA135" s="135"/>
      <c r="AB135" s="136"/>
      <c r="AC135" s="135"/>
      <c r="AD135" s="136"/>
      <c r="AE135" s="135"/>
      <c r="AF135" s="136"/>
      <c r="AG135" s="135"/>
      <c r="AH135" s="136"/>
    </row>
    <row r="136" spans="1:34" s="284" customFormat="1" ht="13" customHeight="1" x14ac:dyDescent="0.25">
      <c r="A136" s="401"/>
      <c r="B136" s="110"/>
      <c r="C136" s="155" t="s">
        <v>120</v>
      </c>
      <c r="D136" s="88"/>
      <c r="E136" s="161">
        <v>1</v>
      </c>
      <c r="F136" s="89"/>
      <c r="G136" s="90"/>
      <c r="H136" s="91">
        <v>500</v>
      </c>
      <c r="I136" s="111">
        <v>50</v>
      </c>
      <c r="J136" s="266">
        <f t="shared" si="50"/>
        <v>25000</v>
      </c>
      <c r="K136" s="15"/>
      <c r="L136" s="273">
        <f t="shared" si="46"/>
        <v>0</v>
      </c>
      <c r="M136" s="273">
        <f t="shared" si="47"/>
        <v>0</v>
      </c>
      <c r="N136" s="273">
        <f t="shared" si="48"/>
        <v>0</v>
      </c>
      <c r="O136" s="273">
        <f t="shared" si="49"/>
        <v>25000</v>
      </c>
      <c r="P136" s="15"/>
      <c r="Q136" s="135"/>
      <c r="R136" s="278"/>
      <c r="S136" s="135"/>
      <c r="T136" s="136"/>
      <c r="U136" s="135"/>
      <c r="V136" s="136"/>
      <c r="W136" s="135"/>
      <c r="X136" s="136"/>
      <c r="Y136" s="135"/>
      <c r="Z136" s="136"/>
      <c r="AA136" s="135"/>
      <c r="AB136" s="136"/>
      <c r="AC136" s="135"/>
      <c r="AD136" s="136"/>
      <c r="AE136" s="135"/>
      <c r="AF136" s="136"/>
      <c r="AG136" s="135"/>
      <c r="AH136" s="136"/>
    </row>
    <row r="137" spans="1:34" s="284" customFormat="1" ht="13" customHeight="1" x14ac:dyDescent="0.25">
      <c r="A137" s="401"/>
      <c r="B137" s="110">
        <v>3.4</v>
      </c>
      <c r="C137" s="155" t="s">
        <v>121</v>
      </c>
      <c r="D137" s="88"/>
      <c r="E137" s="161">
        <v>1</v>
      </c>
      <c r="F137" s="89"/>
      <c r="G137" s="90"/>
      <c r="H137" s="91">
        <v>300</v>
      </c>
      <c r="I137" s="112">
        <v>2000</v>
      </c>
      <c r="J137" s="266">
        <f t="shared" si="50"/>
        <v>600000</v>
      </c>
      <c r="K137" s="15"/>
      <c r="L137" s="273">
        <f t="shared" si="46"/>
        <v>0</v>
      </c>
      <c r="M137" s="273">
        <f t="shared" si="47"/>
        <v>0</v>
      </c>
      <c r="N137" s="273">
        <f t="shared" si="48"/>
        <v>0</v>
      </c>
      <c r="O137" s="273">
        <f t="shared" si="49"/>
        <v>600000</v>
      </c>
      <c r="P137" s="15"/>
      <c r="Q137" s="135"/>
      <c r="R137" s="278"/>
      <c r="S137" s="135"/>
      <c r="T137" s="136"/>
      <c r="U137" s="135"/>
      <c r="V137" s="136"/>
      <c r="W137" s="135"/>
      <c r="X137" s="136"/>
      <c r="Y137" s="135"/>
      <c r="Z137" s="136"/>
      <c r="AA137" s="135"/>
      <c r="AB137" s="136"/>
      <c r="AC137" s="135"/>
      <c r="AD137" s="136"/>
      <c r="AE137" s="135"/>
      <c r="AF137" s="136"/>
      <c r="AG137" s="135"/>
      <c r="AH137" s="136"/>
    </row>
    <row r="138" spans="1:34" s="284" customFormat="1" ht="13" customHeight="1" x14ac:dyDescent="0.25">
      <c r="A138" s="6"/>
      <c r="B138" s="31"/>
      <c r="C138" s="31"/>
      <c r="D138" s="165"/>
      <c r="E138" s="75"/>
      <c r="F138" s="63"/>
      <c r="G138" s="62"/>
      <c r="H138" s="37"/>
      <c r="I138" s="65"/>
      <c r="J138" s="266"/>
      <c r="K138" s="15"/>
      <c r="L138" s="273">
        <f t="shared" si="46"/>
        <v>0</v>
      </c>
      <c r="M138" s="273">
        <f t="shared" si="47"/>
        <v>0</v>
      </c>
      <c r="N138" s="273">
        <f t="shared" si="48"/>
        <v>0</v>
      </c>
      <c r="O138" s="273">
        <f t="shared" si="49"/>
        <v>0</v>
      </c>
      <c r="P138" s="15"/>
      <c r="Q138" s="135"/>
      <c r="R138" s="278"/>
      <c r="S138" s="135"/>
      <c r="T138" s="136"/>
      <c r="U138" s="135"/>
      <c r="V138" s="136"/>
      <c r="W138" s="135"/>
      <c r="X138" s="136"/>
      <c r="Y138" s="135"/>
      <c r="Z138" s="136"/>
      <c r="AA138" s="135"/>
      <c r="AB138" s="136"/>
      <c r="AC138" s="135"/>
      <c r="AD138" s="136"/>
      <c r="AE138" s="135"/>
      <c r="AF138" s="136"/>
      <c r="AG138" s="135"/>
      <c r="AH138" s="136"/>
    </row>
    <row r="139" spans="1:34" s="284" customFormat="1" ht="13" customHeight="1" x14ac:dyDescent="0.25">
      <c r="A139" s="6"/>
      <c r="B139" s="31"/>
      <c r="C139" s="31"/>
      <c r="D139" s="165"/>
      <c r="E139" s="75"/>
      <c r="F139" s="63"/>
      <c r="G139" s="62"/>
      <c r="H139" s="37"/>
      <c r="I139" s="65"/>
      <c r="J139" s="266"/>
      <c r="K139" s="15"/>
      <c r="L139" s="273">
        <f t="shared" si="46"/>
        <v>0</v>
      </c>
      <c r="M139" s="273">
        <f t="shared" si="47"/>
        <v>0</v>
      </c>
      <c r="N139" s="273">
        <f t="shared" si="48"/>
        <v>0</v>
      </c>
      <c r="O139" s="273">
        <f t="shared" si="49"/>
        <v>0</v>
      </c>
      <c r="P139" s="15"/>
      <c r="Q139" s="135"/>
      <c r="R139" s="278"/>
      <c r="S139" s="135"/>
      <c r="T139" s="136"/>
      <c r="U139" s="135"/>
      <c r="V139" s="136"/>
      <c r="W139" s="135"/>
      <c r="X139" s="136"/>
      <c r="Y139" s="135"/>
      <c r="Z139" s="136"/>
      <c r="AA139" s="135"/>
      <c r="AB139" s="136"/>
      <c r="AC139" s="135"/>
      <c r="AD139" s="136"/>
      <c r="AE139" s="135"/>
      <c r="AF139" s="136"/>
      <c r="AG139" s="135"/>
      <c r="AH139" s="136"/>
    </row>
    <row r="140" spans="1:34" s="284" customFormat="1" ht="13" customHeight="1" x14ac:dyDescent="0.25">
      <c r="A140" s="6"/>
      <c r="B140" s="113"/>
      <c r="C140" s="114" t="s">
        <v>122</v>
      </c>
      <c r="D140" s="168"/>
      <c r="E140" s="115"/>
      <c r="F140" s="116"/>
      <c r="G140" s="62"/>
      <c r="H140" s="37"/>
      <c r="I140" s="65"/>
      <c r="J140" s="266">
        <f>+E140*H140*I140</f>
        <v>0</v>
      </c>
      <c r="K140" s="15"/>
      <c r="L140" s="273">
        <f t="shared" si="46"/>
        <v>0</v>
      </c>
      <c r="M140" s="273">
        <f t="shared" si="47"/>
        <v>0</v>
      </c>
      <c r="N140" s="273">
        <f t="shared" si="48"/>
        <v>0</v>
      </c>
      <c r="O140" s="273">
        <f t="shared" si="49"/>
        <v>0</v>
      </c>
      <c r="P140" s="15"/>
      <c r="Q140" s="135"/>
      <c r="R140" s="278"/>
      <c r="S140" s="135"/>
      <c r="T140" s="136"/>
      <c r="U140" s="135"/>
      <c r="V140" s="136"/>
      <c r="W140" s="135"/>
      <c r="X140" s="136"/>
      <c r="Y140" s="135"/>
      <c r="Z140" s="136"/>
      <c r="AA140" s="135"/>
      <c r="AB140" s="136"/>
      <c r="AC140" s="135"/>
      <c r="AD140" s="136"/>
      <c r="AE140" s="135"/>
      <c r="AF140" s="136"/>
      <c r="AG140" s="135"/>
      <c r="AH140" s="136"/>
    </row>
    <row r="141" spans="1:34" s="284" customFormat="1" ht="13" customHeight="1" x14ac:dyDescent="0.25">
      <c r="A141" s="6"/>
      <c r="B141" s="113"/>
      <c r="C141" s="114" t="s">
        <v>123</v>
      </c>
      <c r="D141" s="168"/>
      <c r="E141" s="115">
        <v>1</v>
      </c>
      <c r="F141" s="116" t="s">
        <v>124</v>
      </c>
      <c r="G141" s="62"/>
      <c r="H141" s="37">
        <v>3000</v>
      </c>
      <c r="I141" s="65">
        <v>10</v>
      </c>
      <c r="J141" s="266">
        <f t="shared" ref="J141:J181" si="51">+E141*H141*I141</f>
        <v>30000</v>
      </c>
      <c r="K141" s="15"/>
      <c r="L141" s="273">
        <f t="shared" si="46"/>
        <v>0</v>
      </c>
      <c r="M141" s="273">
        <f t="shared" si="47"/>
        <v>0</v>
      </c>
      <c r="N141" s="273">
        <f t="shared" si="48"/>
        <v>0</v>
      </c>
      <c r="O141" s="273">
        <f t="shared" si="49"/>
        <v>30000</v>
      </c>
      <c r="P141" s="15"/>
      <c r="Q141" s="135"/>
      <c r="R141" s="278"/>
      <c r="S141" s="135"/>
      <c r="T141" s="136"/>
      <c r="U141" s="135"/>
      <c r="V141" s="136"/>
      <c r="W141" s="135"/>
      <c r="X141" s="136"/>
      <c r="Y141" s="135"/>
      <c r="Z141" s="136"/>
      <c r="AA141" s="135"/>
      <c r="AB141" s="136"/>
      <c r="AC141" s="135"/>
      <c r="AD141" s="136"/>
      <c r="AE141" s="135"/>
      <c r="AF141" s="136"/>
      <c r="AG141" s="135"/>
      <c r="AH141" s="136"/>
    </row>
    <row r="142" spans="1:34" s="284" customFormat="1" ht="13" customHeight="1" x14ac:dyDescent="0.25">
      <c r="A142" s="6"/>
      <c r="B142" s="2"/>
      <c r="C142" s="2" t="s">
        <v>125</v>
      </c>
      <c r="D142" s="173"/>
      <c r="E142" s="67">
        <v>1</v>
      </c>
      <c r="F142" s="68"/>
      <c r="G142" s="17"/>
      <c r="H142" s="22">
        <v>7000</v>
      </c>
      <c r="I142" s="65">
        <v>1</v>
      </c>
      <c r="J142" s="266">
        <f>+E142*H142*I142</f>
        <v>7000</v>
      </c>
      <c r="K142" s="15"/>
      <c r="L142" s="273">
        <f t="shared" si="46"/>
        <v>0</v>
      </c>
      <c r="M142" s="273">
        <f t="shared" si="47"/>
        <v>0</v>
      </c>
      <c r="N142" s="273">
        <f t="shared" si="48"/>
        <v>0</v>
      </c>
      <c r="O142" s="273">
        <f t="shared" si="49"/>
        <v>7000</v>
      </c>
      <c r="P142" s="15"/>
      <c r="Q142" s="135"/>
      <c r="R142" s="278"/>
      <c r="S142" s="135"/>
      <c r="T142" s="136"/>
      <c r="U142" s="135"/>
      <c r="V142" s="136"/>
      <c r="W142" s="135"/>
      <c r="X142" s="136"/>
      <c r="Y142" s="135"/>
      <c r="Z142" s="136"/>
      <c r="AA142" s="135"/>
      <c r="AB142" s="136"/>
      <c r="AC142" s="135"/>
      <c r="AD142" s="136"/>
      <c r="AE142" s="135"/>
      <c r="AF142" s="136"/>
      <c r="AG142" s="135"/>
      <c r="AH142" s="136"/>
    </row>
    <row r="143" spans="1:34" s="284" customFormat="1" ht="13" customHeight="1" x14ac:dyDescent="0.25">
      <c r="A143" s="6"/>
      <c r="B143" s="113"/>
      <c r="C143" s="114"/>
      <c r="D143" s="168"/>
      <c r="E143" s="115"/>
      <c r="F143" s="116"/>
      <c r="G143" s="62"/>
      <c r="H143" s="37"/>
      <c r="I143" s="65"/>
      <c r="J143" s="266"/>
      <c r="K143" s="15"/>
      <c r="L143" s="273">
        <f t="shared" si="46"/>
        <v>0</v>
      </c>
      <c r="M143" s="273">
        <f t="shared" si="47"/>
        <v>0</v>
      </c>
      <c r="N143" s="273">
        <f t="shared" si="48"/>
        <v>0</v>
      </c>
      <c r="O143" s="273">
        <f t="shared" si="49"/>
        <v>0</v>
      </c>
      <c r="P143" s="15"/>
      <c r="Q143" s="135"/>
      <c r="R143" s="278"/>
      <c r="S143" s="135"/>
      <c r="T143" s="136"/>
      <c r="U143" s="135"/>
      <c r="V143" s="136"/>
      <c r="W143" s="135"/>
      <c r="X143" s="136"/>
      <c r="Y143" s="135"/>
      <c r="Z143" s="136"/>
      <c r="AA143" s="135"/>
      <c r="AB143" s="136"/>
      <c r="AC143" s="135"/>
      <c r="AD143" s="136"/>
      <c r="AE143" s="135"/>
      <c r="AF143" s="136"/>
      <c r="AG143" s="135"/>
      <c r="AH143" s="136"/>
    </row>
    <row r="144" spans="1:34" s="284" customFormat="1" ht="13" customHeight="1" x14ac:dyDescent="0.25">
      <c r="A144" s="6"/>
      <c r="B144" s="113"/>
      <c r="C144" s="114"/>
      <c r="D144" s="168"/>
      <c r="E144" s="115"/>
      <c r="F144" s="116"/>
      <c r="G144" s="62"/>
      <c r="H144" s="37"/>
      <c r="I144" s="65"/>
      <c r="J144" s="266"/>
      <c r="K144" s="15"/>
      <c r="L144" s="272"/>
      <c r="M144" s="272"/>
      <c r="N144" s="272"/>
      <c r="O144" s="272"/>
      <c r="P144" s="15"/>
      <c r="Q144" s="135"/>
      <c r="R144" s="278"/>
      <c r="S144" s="135"/>
      <c r="T144" s="136"/>
      <c r="U144" s="135"/>
      <c r="V144" s="136"/>
      <c r="W144" s="135"/>
      <c r="X144" s="136"/>
      <c r="Y144" s="135"/>
      <c r="Z144" s="136"/>
      <c r="AA144" s="135"/>
      <c r="AB144" s="136"/>
      <c r="AC144" s="135"/>
      <c r="AD144" s="136"/>
      <c r="AE144" s="135"/>
      <c r="AF144" s="136"/>
      <c r="AG144" s="135"/>
      <c r="AH144" s="136"/>
    </row>
    <row r="145" spans="1:34" s="284" customFormat="1" x14ac:dyDescent="0.25">
      <c r="A145" s="23"/>
      <c r="B145" s="281"/>
      <c r="C145" s="282" t="s">
        <v>126</v>
      </c>
      <c r="D145" s="24"/>
      <c r="E145" s="25"/>
      <c r="F145" s="26"/>
      <c r="G145" s="27"/>
      <c r="H145" s="28"/>
      <c r="I145" s="29"/>
      <c r="J145" s="265">
        <f>SUM(J112:J144)</f>
        <v>4501750</v>
      </c>
      <c r="K145" s="15"/>
      <c r="L145" s="265">
        <f t="shared" ref="L145:N145" si="52">SUM(L112:L144)</f>
        <v>0</v>
      </c>
      <c r="M145" s="265">
        <f t="shared" si="52"/>
        <v>0</v>
      </c>
      <c r="N145" s="265">
        <f t="shared" si="52"/>
        <v>0</v>
      </c>
      <c r="O145" s="265">
        <f>SUM(O111:P144)</f>
        <v>4501750</v>
      </c>
      <c r="P145" s="15"/>
      <c r="Q145" s="276"/>
      <c r="R145" s="285">
        <f>SUM(R111:R144)</f>
        <v>0</v>
      </c>
      <c r="S145" s="276"/>
      <c r="T145" s="285">
        <f t="shared" ref="T145" si="53">SUM(T111:T144)</f>
        <v>0</v>
      </c>
      <c r="U145" s="276"/>
      <c r="V145" s="285">
        <f t="shared" ref="V145" si="54">SUM(V111:V144)</f>
        <v>0</v>
      </c>
      <c r="W145" s="276"/>
      <c r="X145" s="285">
        <f t="shared" ref="X145" si="55">SUM(X111:X144)</f>
        <v>0</v>
      </c>
      <c r="Y145" s="276"/>
      <c r="Z145" s="285">
        <f t="shared" ref="Z145" si="56">SUM(Z111:Z144)</f>
        <v>0</v>
      </c>
      <c r="AA145" s="276"/>
      <c r="AB145" s="285">
        <f t="shared" ref="AB145" si="57">SUM(AB111:AB144)</f>
        <v>0</v>
      </c>
      <c r="AC145" s="276"/>
      <c r="AD145" s="285">
        <f t="shared" ref="AD145" si="58">SUM(AD111:AD144)</f>
        <v>0</v>
      </c>
      <c r="AE145" s="276"/>
      <c r="AF145" s="285">
        <f t="shared" ref="AF145" si="59">SUM(AF111:AF144)</f>
        <v>0</v>
      </c>
      <c r="AG145" s="276"/>
      <c r="AH145" s="285">
        <f t="shared" ref="AH145" si="60">SUM(AH111:AH144)</f>
        <v>0</v>
      </c>
    </row>
    <row r="146" spans="1:34" s="284" customFormat="1" ht="13" customHeight="1" x14ac:dyDescent="0.25">
      <c r="A146" s="6"/>
      <c r="B146" s="113"/>
      <c r="C146" s="117"/>
      <c r="D146" s="168"/>
      <c r="E146" s="118"/>
      <c r="F146" s="119"/>
      <c r="G146" s="62"/>
      <c r="H146" s="37"/>
      <c r="I146" s="65"/>
      <c r="J146" s="266"/>
      <c r="K146" s="15"/>
      <c r="L146" s="272"/>
      <c r="M146" s="272"/>
      <c r="N146" s="272"/>
      <c r="O146" s="272"/>
      <c r="P146" s="15"/>
      <c r="Q146" s="135"/>
      <c r="R146" s="278"/>
      <c r="S146" s="135"/>
      <c r="T146" s="136"/>
      <c r="U146" s="135"/>
      <c r="V146" s="136"/>
      <c r="W146" s="135"/>
      <c r="X146" s="136"/>
      <c r="Y146" s="135"/>
      <c r="Z146" s="136"/>
      <c r="AA146" s="135"/>
      <c r="AB146" s="136"/>
      <c r="AC146" s="135"/>
      <c r="AD146" s="136"/>
      <c r="AE146" s="135"/>
      <c r="AF146" s="136"/>
      <c r="AG146" s="135"/>
      <c r="AH146" s="136"/>
    </row>
    <row r="147" spans="1:34" s="284" customFormat="1" ht="13" customHeight="1" x14ac:dyDescent="0.3">
      <c r="A147" s="6"/>
      <c r="B147" s="283" t="s">
        <v>127</v>
      </c>
      <c r="C147" s="6"/>
      <c r="D147" s="168"/>
      <c r="E147" s="118"/>
      <c r="F147" s="119"/>
      <c r="G147" s="62"/>
      <c r="H147" s="37"/>
      <c r="I147" s="65"/>
      <c r="J147" s="266"/>
      <c r="K147" s="15"/>
      <c r="L147" s="273">
        <f t="shared" ref="L147:L181" si="61">R147+T147+V147+X147</f>
        <v>0</v>
      </c>
      <c r="M147" s="273">
        <f t="shared" ref="M147:M181" si="62">Z147+AB147+AD147+AF147+AH147</f>
        <v>0</v>
      </c>
      <c r="N147" s="273">
        <f t="shared" ref="N147:N181" si="63">SUM(L147:M147)</f>
        <v>0</v>
      </c>
      <c r="O147" s="273">
        <f t="shared" ref="O147:O181" si="64">J147-N147</f>
        <v>0</v>
      </c>
      <c r="P147" s="15"/>
      <c r="Q147" s="135"/>
      <c r="R147" s="278"/>
      <c r="S147" s="135"/>
      <c r="T147" s="136"/>
      <c r="U147" s="135"/>
      <c r="V147" s="136"/>
      <c r="W147" s="135"/>
      <c r="X147" s="136"/>
      <c r="Y147" s="135"/>
      <c r="Z147" s="136"/>
      <c r="AA147" s="135"/>
      <c r="AB147" s="136"/>
      <c r="AC147" s="135"/>
      <c r="AD147" s="136"/>
      <c r="AE147" s="135"/>
      <c r="AF147" s="136"/>
      <c r="AG147" s="135"/>
      <c r="AH147" s="136"/>
    </row>
    <row r="148" spans="1:34" s="284" customFormat="1" ht="13" customHeight="1" x14ac:dyDescent="0.25">
      <c r="A148" s="6"/>
      <c r="B148" s="120"/>
      <c r="C148" s="121" t="s">
        <v>0</v>
      </c>
      <c r="D148" s="168"/>
      <c r="E148" s="118"/>
      <c r="F148" s="119"/>
      <c r="G148" s="62"/>
      <c r="H148" s="37"/>
      <c r="I148" s="65"/>
      <c r="J148" s="266">
        <f t="shared" si="51"/>
        <v>0</v>
      </c>
      <c r="K148" s="15"/>
      <c r="L148" s="273">
        <f t="shared" si="61"/>
        <v>0</v>
      </c>
      <c r="M148" s="273">
        <f t="shared" si="62"/>
        <v>0</v>
      </c>
      <c r="N148" s="273">
        <f t="shared" si="63"/>
        <v>0</v>
      </c>
      <c r="O148" s="273">
        <f t="shared" si="64"/>
        <v>0</v>
      </c>
      <c r="P148" s="15"/>
      <c r="Q148" s="135"/>
      <c r="R148" s="278"/>
      <c r="S148" s="135"/>
      <c r="T148" s="136"/>
      <c r="U148" s="135"/>
      <c r="V148" s="136"/>
      <c r="W148" s="135"/>
      <c r="X148" s="136"/>
      <c r="Y148" s="135"/>
      <c r="Z148" s="136"/>
      <c r="AA148" s="135"/>
      <c r="AB148" s="136"/>
      <c r="AC148" s="135"/>
      <c r="AD148" s="136"/>
      <c r="AE148" s="135"/>
      <c r="AF148" s="136"/>
      <c r="AG148" s="135"/>
      <c r="AH148" s="136"/>
    </row>
    <row r="149" spans="1:34" s="284" customFormat="1" ht="13" customHeight="1" x14ac:dyDescent="0.25">
      <c r="A149" s="6"/>
      <c r="B149" s="120"/>
      <c r="C149" s="122" t="s">
        <v>128</v>
      </c>
      <c r="D149" s="168"/>
      <c r="E149" s="118"/>
      <c r="F149" s="119"/>
      <c r="G149" s="62"/>
      <c r="H149" s="37"/>
      <c r="I149" s="65"/>
      <c r="J149" s="266">
        <f t="shared" si="51"/>
        <v>0</v>
      </c>
      <c r="K149" s="15"/>
      <c r="L149" s="273">
        <f t="shared" si="61"/>
        <v>0</v>
      </c>
      <c r="M149" s="273">
        <f t="shared" si="62"/>
        <v>0</v>
      </c>
      <c r="N149" s="273">
        <f t="shared" si="63"/>
        <v>0</v>
      </c>
      <c r="O149" s="273">
        <f t="shared" si="64"/>
        <v>0</v>
      </c>
      <c r="P149" s="15"/>
      <c r="Q149" s="135"/>
      <c r="R149" s="278"/>
      <c r="S149" s="135"/>
      <c r="T149" s="136"/>
      <c r="U149" s="135"/>
      <c r="V149" s="136"/>
      <c r="W149" s="135"/>
      <c r="X149" s="136"/>
      <c r="Y149" s="135"/>
      <c r="Z149" s="136"/>
      <c r="AA149" s="135"/>
      <c r="AB149" s="136"/>
      <c r="AC149" s="135"/>
      <c r="AD149" s="136"/>
      <c r="AE149" s="135"/>
      <c r="AF149" s="136"/>
      <c r="AG149" s="135"/>
      <c r="AH149" s="136"/>
    </row>
    <row r="150" spans="1:34" s="284" customFormat="1" ht="13" customHeight="1" x14ac:dyDescent="0.25">
      <c r="A150" s="6"/>
      <c r="B150" s="120"/>
      <c r="C150" s="122" t="s">
        <v>129</v>
      </c>
      <c r="D150" s="168"/>
      <c r="E150" s="118"/>
      <c r="F150" s="119"/>
      <c r="G150" s="62"/>
      <c r="H150" s="37"/>
      <c r="I150" s="65"/>
      <c r="J150" s="266">
        <f t="shared" si="51"/>
        <v>0</v>
      </c>
      <c r="K150" s="15"/>
      <c r="L150" s="273">
        <f t="shared" si="61"/>
        <v>0</v>
      </c>
      <c r="M150" s="273">
        <f t="shared" si="62"/>
        <v>0</v>
      </c>
      <c r="N150" s="273">
        <f t="shared" si="63"/>
        <v>0</v>
      </c>
      <c r="O150" s="273">
        <f t="shared" si="64"/>
        <v>0</v>
      </c>
      <c r="P150" s="15"/>
      <c r="Q150" s="135"/>
      <c r="R150" s="278"/>
      <c r="S150" s="135"/>
      <c r="T150" s="136"/>
      <c r="U150" s="135"/>
      <c r="V150" s="136"/>
      <c r="W150" s="135"/>
      <c r="X150" s="136"/>
      <c r="Y150" s="135"/>
      <c r="Z150" s="136"/>
      <c r="AA150" s="135"/>
      <c r="AB150" s="136"/>
      <c r="AC150" s="135"/>
      <c r="AD150" s="136"/>
      <c r="AE150" s="135"/>
      <c r="AF150" s="136"/>
      <c r="AG150" s="135"/>
      <c r="AH150" s="136"/>
    </row>
    <row r="151" spans="1:34" s="284" customFormat="1" ht="13" customHeight="1" x14ac:dyDescent="0.25">
      <c r="A151" s="6"/>
      <c r="B151" s="120"/>
      <c r="C151" s="122" t="s">
        <v>130</v>
      </c>
      <c r="D151" s="168"/>
      <c r="E151" s="118"/>
      <c r="F151" s="119"/>
      <c r="G151" s="62"/>
      <c r="H151" s="37"/>
      <c r="I151" s="65"/>
      <c r="J151" s="266">
        <f t="shared" si="51"/>
        <v>0</v>
      </c>
      <c r="K151" s="15"/>
      <c r="L151" s="273">
        <f t="shared" si="61"/>
        <v>0</v>
      </c>
      <c r="M151" s="273">
        <f t="shared" si="62"/>
        <v>0</v>
      </c>
      <c r="N151" s="273">
        <f t="shared" si="63"/>
        <v>0</v>
      </c>
      <c r="O151" s="273">
        <f t="shared" si="64"/>
        <v>0</v>
      </c>
      <c r="P151" s="15"/>
      <c r="Q151" s="135"/>
      <c r="R151" s="278"/>
      <c r="S151" s="135"/>
      <c r="T151" s="136"/>
      <c r="U151" s="135"/>
      <c r="V151" s="136"/>
      <c r="W151" s="135"/>
      <c r="X151" s="136"/>
      <c r="Y151" s="135"/>
      <c r="Z151" s="136"/>
      <c r="AA151" s="135"/>
      <c r="AB151" s="136"/>
      <c r="AC151" s="135"/>
      <c r="AD151" s="136"/>
      <c r="AE151" s="135"/>
      <c r="AF151" s="136"/>
      <c r="AG151" s="135"/>
      <c r="AH151" s="136"/>
    </row>
    <row r="152" spans="1:34" s="284" customFormat="1" ht="13" customHeight="1" x14ac:dyDescent="0.25">
      <c r="A152" s="6"/>
      <c r="B152" s="120"/>
      <c r="C152" s="122" t="s">
        <v>131</v>
      </c>
      <c r="D152" s="168"/>
      <c r="E152" s="118"/>
      <c r="F152" s="119"/>
      <c r="G152" s="62"/>
      <c r="H152" s="37"/>
      <c r="I152" s="65"/>
      <c r="J152" s="266">
        <f t="shared" si="51"/>
        <v>0</v>
      </c>
      <c r="K152" s="15"/>
      <c r="L152" s="273">
        <f t="shared" si="61"/>
        <v>0</v>
      </c>
      <c r="M152" s="273">
        <f t="shared" si="62"/>
        <v>0</v>
      </c>
      <c r="N152" s="273">
        <f t="shared" si="63"/>
        <v>0</v>
      </c>
      <c r="O152" s="273">
        <f t="shared" si="64"/>
        <v>0</v>
      </c>
      <c r="P152" s="15"/>
      <c r="Q152" s="135"/>
      <c r="R152" s="278"/>
      <c r="S152" s="135"/>
      <c r="T152" s="136"/>
      <c r="U152" s="135"/>
      <c r="V152" s="136"/>
      <c r="W152" s="135"/>
      <c r="X152" s="136"/>
      <c r="Y152" s="135"/>
      <c r="Z152" s="136"/>
      <c r="AA152" s="135"/>
      <c r="AB152" s="136"/>
      <c r="AC152" s="135"/>
      <c r="AD152" s="136"/>
      <c r="AE152" s="135"/>
      <c r="AF152" s="136"/>
      <c r="AG152" s="135"/>
      <c r="AH152" s="136"/>
    </row>
    <row r="153" spans="1:34" s="284" customFormat="1" ht="13" customHeight="1" x14ac:dyDescent="0.25">
      <c r="A153" s="6"/>
      <c r="B153" s="120"/>
      <c r="C153" s="122" t="s">
        <v>132</v>
      </c>
      <c r="D153" s="168"/>
      <c r="E153" s="118"/>
      <c r="F153" s="119"/>
      <c r="G153" s="62"/>
      <c r="H153" s="37"/>
      <c r="I153" s="65"/>
      <c r="J153" s="266">
        <f t="shared" si="51"/>
        <v>0</v>
      </c>
      <c r="K153" s="15"/>
      <c r="L153" s="273">
        <f t="shared" si="61"/>
        <v>0</v>
      </c>
      <c r="M153" s="273">
        <f t="shared" si="62"/>
        <v>0</v>
      </c>
      <c r="N153" s="273">
        <f t="shared" si="63"/>
        <v>0</v>
      </c>
      <c r="O153" s="273">
        <f t="shared" si="64"/>
        <v>0</v>
      </c>
      <c r="P153" s="15"/>
      <c r="Q153" s="135"/>
      <c r="R153" s="278"/>
      <c r="S153" s="135"/>
      <c r="T153" s="136"/>
      <c r="U153" s="135"/>
      <c r="V153" s="136"/>
      <c r="W153" s="135"/>
      <c r="X153" s="136"/>
      <c r="Y153" s="135"/>
      <c r="Z153" s="136"/>
      <c r="AA153" s="135"/>
      <c r="AB153" s="136"/>
      <c r="AC153" s="135"/>
      <c r="AD153" s="136"/>
      <c r="AE153" s="135"/>
      <c r="AF153" s="136"/>
      <c r="AG153" s="135"/>
      <c r="AH153" s="136"/>
    </row>
    <row r="154" spans="1:34" s="284" customFormat="1" ht="13" customHeight="1" x14ac:dyDescent="0.25">
      <c r="A154" s="6"/>
      <c r="B154" s="113"/>
      <c r="C154" s="122" t="s">
        <v>128</v>
      </c>
      <c r="D154" s="168"/>
      <c r="E154" s="118"/>
      <c r="F154" s="119"/>
      <c r="G154" s="62"/>
      <c r="H154" s="37"/>
      <c r="I154" s="65"/>
      <c r="J154" s="266">
        <f t="shared" si="51"/>
        <v>0</v>
      </c>
      <c r="K154" s="15"/>
      <c r="L154" s="273">
        <f t="shared" si="61"/>
        <v>0</v>
      </c>
      <c r="M154" s="273">
        <f t="shared" si="62"/>
        <v>0</v>
      </c>
      <c r="N154" s="273">
        <f t="shared" si="63"/>
        <v>0</v>
      </c>
      <c r="O154" s="273">
        <f t="shared" si="64"/>
        <v>0</v>
      </c>
      <c r="P154" s="15"/>
      <c r="Q154" s="135"/>
      <c r="R154" s="278"/>
      <c r="S154" s="135"/>
      <c r="T154" s="136"/>
      <c r="U154" s="135"/>
      <c r="V154" s="136"/>
      <c r="W154" s="135"/>
      <c r="X154" s="136"/>
      <c r="Y154" s="135"/>
      <c r="Z154" s="136"/>
      <c r="AA154" s="135"/>
      <c r="AB154" s="136"/>
      <c r="AC154" s="135"/>
      <c r="AD154" s="136"/>
      <c r="AE154" s="135"/>
      <c r="AF154" s="136"/>
      <c r="AG154" s="135"/>
      <c r="AH154" s="136"/>
    </row>
    <row r="155" spans="1:34" s="284" customFormat="1" ht="13" customHeight="1" x14ac:dyDescent="0.25">
      <c r="A155" s="6"/>
      <c r="B155" s="113"/>
      <c r="C155" s="122" t="s">
        <v>133</v>
      </c>
      <c r="D155" s="168"/>
      <c r="E155" s="118"/>
      <c r="F155" s="119"/>
      <c r="G155" s="62"/>
      <c r="H155" s="37"/>
      <c r="I155" s="65"/>
      <c r="J155" s="266">
        <f t="shared" si="51"/>
        <v>0</v>
      </c>
      <c r="K155" s="15"/>
      <c r="L155" s="273">
        <f t="shared" si="61"/>
        <v>0</v>
      </c>
      <c r="M155" s="273">
        <f t="shared" si="62"/>
        <v>0</v>
      </c>
      <c r="N155" s="273">
        <f t="shared" si="63"/>
        <v>0</v>
      </c>
      <c r="O155" s="273">
        <f t="shared" si="64"/>
        <v>0</v>
      </c>
      <c r="P155" s="15"/>
      <c r="Q155" s="135"/>
      <c r="R155" s="278"/>
      <c r="S155" s="135"/>
      <c r="T155" s="136"/>
      <c r="U155" s="135"/>
      <c r="V155" s="136"/>
      <c r="W155" s="135"/>
      <c r="X155" s="136"/>
      <c r="Y155" s="135"/>
      <c r="Z155" s="136"/>
      <c r="AA155" s="135"/>
      <c r="AB155" s="136"/>
      <c r="AC155" s="135"/>
      <c r="AD155" s="136"/>
      <c r="AE155" s="135"/>
      <c r="AF155" s="136"/>
      <c r="AG155" s="135"/>
      <c r="AH155" s="136"/>
    </row>
    <row r="156" spans="1:34" s="284" customFormat="1" ht="13" customHeight="1" x14ac:dyDescent="0.25">
      <c r="A156" s="6"/>
      <c r="B156" s="123"/>
      <c r="C156" s="122" t="s">
        <v>134</v>
      </c>
      <c r="D156" s="168"/>
      <c r="E156" s="75"/>
      <c r="F156" s="63"/>
      <c r="G156" s="62"/>
      <c r="H156" s="37"/>
      <c r="I156" s="65"/>
      <c r="J156" s="266">
        <f t="shared" si="51"/>
        <v>0</v>
      </c>
      <c r="K156" s="15"/>
      <c r="L156" s="273">
        <f t="shared" si="61"/>
        <v>0</v>
      </c>
      <c r="M156" s="273">
        <f t="shared" si="62"/>
        <v>0</v>
      </c>
      <c r="N156" s="273">
        <f t="shared" si="63"/>
        <v>0</v>
      </c>
      <c r="O156" s="273">
        <f t="shared" si="64"/>
        <v>0</v>
      </c>
      <c r="P156" s="15"/>
      <c r="Q156" s="135"/>
      <c r="R156" s="278"/>
      <c r="S156" s="135"/>
      <c r="T156" s="136"/>
      <c r="U156" s="135"/>
      <c r="V156" s="136"/>
      <c r="W156" s="135"/>
      <c r="X156" s="136"/>
      <c r="Y156" s="135"/>
      <c r="Z156" s="136"/>
      <c r="AA156" s="135"/>
      <c r="AB156" s="136"/>
      <c r="AC156" s="135"/>
      <c r="AD156" s="136"/>
      <c r="AE156" s="135"/>
      <c r="AF156" s="136"/>
      <c r="AG156" s="135"/>
      <c r="AH156" s="136"/>
    </row>
    <row r="157" spans="1:34" s="284" customFormat="1" ht="13" customHeight="1" x14ac:dyDescent="0.25">
      <c r="A157" s="6"/>
      <c r="B157" s="123"/>
      <c r="C157" s="122"/>
      <c r="D157" s="168"/>
      <c r="E157" s="75"/>
      <c r="F157" s="63"/>
      <c r="G157" s="62"/>
      <c r="H157" s="37"/>
      <c r="I157" s="65"/>
      <c r="J157" s="266">
        <f t="shared" si="51"/>
        <v>0</v>
      </c>
      <c r="K157" s="15"/>
      <c r="L157" s="273">
        <f t="shared" si="61"/>
        <v>0</v>
      </c>
      <c r="M157" s="273">
        <f t="shared" si="62"/>
        <v>0</v>
      </c>
      <c r="N157" s="273">
        <f t="shared" si="63"/>
        <v>0</v>
      </c>
      <c r="O157" s="273">
        <f t="shared" si="64"/>
        <v>0</v>
      </c>
      <c r="P157" s="15"/>
      <c r="Q157" s="135"/>
      <c r="R157" s="278"/>
      <c r="S157" s="135"/>
      <c r="T157" s="136"/>
      <c r="U157" s="135"/>
      <c r="V157" s="136"/>
      <c r="W157" s="135"/>
      <c r="X157" s="136"/>
      <c r="Y157" s="135"/>
      <c r="Z157" s="136"/>
      <c r="AA157" s="135"/>
      <c r="AB157" s="136"/>
      <c r="AC157" s="135"/>
      <c r="AD157" s="136"/>
      <c r="AE157" s="135"/>
      <c r="AF157" s="136"/>
      <c r="AG157" s="135"/>
      <c r="AH157" s="136"/>
    </row>
    <row r="158" spans="1:34" s="284" customFormat="1" ht="13" customHeight="1" x14ac:dyDescent="0.25">
      <c r="A158" s="6"/>
      <c r="B158" s="123"/>
      <c r="C158" s="122"/>
      <c r="D158" s="168"/>
      <c r="E158" s="75"/>
      <c r="F158" s="63"/>
      <c r="G158" s="62"/>
      <c r="H158" s="37"/>
      <c r="I158" s="65"/>
      <c r="J158" s="266">
        <f t="shared" si="51"/>
        <v>0</v>
      </c>
      <c r="K158" s="15"/>
      <c r="L158" s="273">
        <f t="shared" si="61"/>
        <v>0</v>
      </c>
      <c r="M158" s="273">
        <f t="shared" si="62"/>
        <v>0</v>
      </c>
      <c r="N158" s="273">
        <f t="shared" si="63"/>
        <v>0</v>
      </c>
      <c r="O158" s="273">
        <f t="shared" si="64"/>
        <v>0</v>
      </c>
      <c r="P158" s="15"/>
      <c r="Q158" s="135"/>
      <c r="R158" s="278"/>
      <c r="S158" s="135"/>
      <c r="T158" s="136"/>
      <c r="U158" s="135"/>
      <c r="V158" s="136"/>
      <c r="W158" s="135"/>
      <c r="X158" s="136"/>
      <c r="Y158" s="135"/>
      <c r="Z158" s="136"/>
      <c r="AA158" s="135"/>
      <c r="AB158" s="136"/>
      <c r="AC158" s="135"/>
      <c r="AD158" s="136"/>
      <c r="AE158" s="135"/>
      <c r="AF158" s="136"/>
      <c r="AG158" s="135"/>
      <c r="AH158" s="136"/>
    </row>
    <row r="159" spans="1:34" s="284" customFormat="1" ht="13" customHeight="1" x14ac:dyDescent="0.25">
      <c r="A159" s="6"/>
      <c r="B159" s="123"/>
      <c r="C159" s="122" t="s">
        <v>135</v>
      </c>
      <c r="D159" s="168"/>
      <c r="E159" s="75"/>
      <c r="F159" s="63"/>
      <c r="G159" s="62"/>
      <c r="H159" s="37"/>
      <c r="I159" s="65"/>
      <c r="J159" s="266">
        <f t="shared" si="51"/>
        <v>0</v>
      </c>
      <c r="K159" s="15"/>
      <c r="L159" s="273">
        <f t="shared" si="61"/>
        <v>0</v>
      </c>
      <c r="M159" s="273">
        <f t="shared" si="62"/>
        <v>0</v>
      </c>
      <c r="N159" s="273">
        <f t="shared" si="63"/>
        <v>0</v>
      </c>
      <c r="O159" s="273">
        <f t="shared" si="64"/>
        <v>0</v>
      </c>
      <c r="P159" s="15"/>
      <c r="Q159" s="135"/>
      <c r="R159" s="278"/>
      <c r="S159" s="135"/>
      <c r="T159" s="136"/>
      <c r="U159" s="135"/>
      <c r="V159" s="136"/>
      <c r="W159" s="135"/>
      <c r="X159" s="136"/>
      <c r="Y159" s="135"/>
      <c r="Z159" s="136"/>
      <c r="AA159" s="135"/>
      <c r="AB159" s="136"/>
      <c r="AC159" s="135"/>
      <c r="AD159" s="136"/>
      <c r="AE159" s="135"/>
      <c r="AF159" s="136"/>
      <c r="AG159" s="135"/>
      <c r="AH159" s="136"/>
    </row>
    <row r="160" spans="1:34" s="284" customFormat="1" ht="13" customHeight="1" x14ac:dyDescent="0.25">
      <c r="A160" s="6"/>
      <c r="B160" s="123"/>
      <c r="C160" s="122" t="s">
        <v>136</v>
      </c>
      <c r="D160" s="168"/>
      <c r="E160" s="75"/>
      <c r="F160" s="63"/>
      <c r="G160" s="62"/>
      <c r="H160" s="37"/>
      <c r="I160" s="65"/>
      <c r="J160" s="266">
        <f t="shared" si="51"/>
        <v>0</v>
      </c>
      <c r="K160" s="15"/>
      <c r="L160" s="273">
        <f t="shared" si="61"/>
        <v>0</v>
      </c>
      <c r="M160" s="273">
        <f t="shared" si="62"/>
        <v>0</v>
      </c>
      <c r="N160" s="273">
        <f t="shared" si="63"/>
        <v>0</v>
      </c>
      <c r="O160" s="273">
        <f t="shared" si="64"/>
        <v>0</v>
      </c>
      <c r="P160" s="15"/>
      <c r="Q160" s="135"/>
      <c r="R160" s="278"/>
      <c r="S160" s="135"/>
      <c r="T160" s="136"/>
      <c r="U160" s="135"/>
      <c r="V160" s="136"/>
      <c r="W160" s="135"/>
      <c r="X160" s="136"/>
      <c r="Y160" s="135"/>
      <c r="Z160" s="136"/>
      <c r="AA160" s="135"/>
      <c r="AB160" s="136"/>
      <c r="AC160" s="135"/>
      <c r="AD160" s="136"/>
      <c r="AE160" s="135"/>
      <c r="AF160" s="136"/>
      <c r="AG160" s="135"/>
      <c r="AH160" s="136"/>
    </row>
    <row r="161" spans="1:34" s="284" customFormat="1" ht="13" customHeight="1" x14ac:dyDescent="0.25">
      <c r="A161" s="6"/>
      <c r="B161" s="123"/>
      <c r="C161" s="122" t="s">
        <v>137</v>
      </c>
      <c r="D161" s="168"/>
      <c r="E161" s="75"/>
      <c r="F161" s="63"/>
      <c r="G161" s="62"/>
      <c r="H161" s="37"/>
      <c r="I161" s="65"/>
      <c r="J161" s="266">
        <f t="shared" si="51"/>
        <v>0</v>
      </c>
      <c r="K161" s="15"/>
      <c r="L161" s="273">
        <f t="shared" si="61"/>
        <v>0</v>
      </c>
      <c r="M161" s="273">
        <f t="shared" si="62"/>
        <v>0</v>
      </c>
      <c r="N161" s="273">
        <f t="shared" si="63"/>
        <v>0</v>
      </c>
      <c r="O161" s="273">
        <f t="shared" si="64"/>
        <v>0</v>
      </c>
      <c r="P161" s="15"/>
      <c r="Q161" s="135"/>
      <c r="R161" s="278"/>
      <c r="S161" s="135"/>
      <c r="T161" s="136"/>
      <c r="U161" s="135"/>
      <c r="V161" s="136"/>
      <c r="W161" s="135"/>
      <c r="X161" s="136"/>
      <c r="Y161" s="135"/>
      <c r="Z161" s="136"/>
      <c r="AA161" s="135"/>
      <c r="AB161" s="136"/>
      <c r="AC161" s="135"/>
      <c r="AD161" s="136"/>
      <c r="AE161" s="135"/>
      <c r="AF161" s="136"/>
      <c r="AG161" s="135"/>
      <c r="AH161" s="136"/>
    </row>
    <row r="162" spans="1:34" s="284" customFormat="1" ht="13" customHeight="1" x14ac:dyDescent="0.25">
      <c r="A162" s="6"/>
      <c r="B162" s="123"/>
      <c r="C162" s="122" t="s">
        <v>138</v>
      </c>
      <c r="D162" s="168"/>
      <c r="E162" s="75">
        <v>1</v>
      </c>
      <c r="F162" s="63" t="s">
        <v>139</v>
      </c>
      <c r="G162" s="62"/>
      <c r="H162" s="37">
        <v>700</v>
      </c>
      <c r="I162" s="65"/>
      <c r="J162" s="266">
        <f t="shared" si="51"/>
        <v>0</v>
      </c>
      <c r="K162" s="15"/>
      <c r="L162" s="273">
        <f t="shared" si="61"/>
        <v>0</v>
      </c>
      <c r="M162" s="273">
        <f t="shared" si="62"/>
        <v>0</v>
      </c>
      <c r="N162" s="273">
        <f t="shared" si="63"/>
        <v>0</v>
      </c>
      <c r="O162" s="273">
        <f t="shared" si="64"/>
        <v>0</v>
      </c>
      <c r="P162" s="15"/>
      <c r="Q162" s="135"/>
      <c r="R162" s="278"/>
      <c r="S162" s="135"/>
      <c r="T162" s="136"/>
      <c r="U162" s="135"/>
      <c r="V162" s="136"/>
      <c r="W162" s="135"/>
      <c r="X162" s="136"/>
      <c r="Y162" s="135"/>
      <c r="Z162" s="136"/>
      <c r="AA162" s="135"/>
      <c r="AB162" s="136"/>
      <c r="AC162" s="135"/>
      <c r="AD162" s="136"/>
      <c r="AE162" s="135"/>
      <c r="AF162" s="136"/>
      <c r="AG162" s="135"/>
      <c r="AH162" s="136"/>
    </row>
    <row r="163" spans="1:34" s="284" customFormat="1" ht="13" customHeight="1" x14ac:dyDescent="0.25">
      <c r="A163" s="6"/>
      <c r="B163" s="123"/>
      <c r="C163" s="122" t="s">
        <v>82</v>
      </c>
      <c r="D163" s="168"/>
      <c r="E163" s="75">
        <v>1</v>
      </c>
      <c r="F163" s="63" t="s">
        <v>139</v>
      </c>
      <c r="G163" s="62"/>
      <c r="H163" s="37">
        <v>250</v>
      </c>
      <c r="I163" s="65"/>
      <c r="J163" s="266">
        <f t="shared" si="51"/>
        <v>0</v>
      </c>
      <c r="K163" s="15"/>
      <c r="L163" s="273">
        <f t="shared" si="61"/>
        <v>0</v>
      </c>
      <c r="M163" s="273">
        <f t="shared" si="62"/>
        <v>0</v>
      </c>
      <c r="N163" s="273">
        <f t="shared" si="63"/>
        <v>0</v>
      </c>
      <c r="O163" s="273">
        <f t="shared" si="64"/>
        <v>0</v>
      </c>
      <c r="P163" s="15"/>
      <c r="Q163" s="135"/>
      <c r="R163" s="278"/>
      <c r="S163" s="135"/>
      <c r="T163" s="136"/>
      <c r="U163" s="135"/>
      <c r="V163" s="136"/>
      <c r="W163" s="135"/>
      <c r="X163" s="136"/>
      <c r="Y163" s="135"/>
      <c r="Z163" s="136"/>
      <c r="AA163" s="135"/>
      <c r="AB163" s="136"/>
      <c r="AC163" s="135"/>
      <c r="AD163" s="136"/>
      <c r="AE163" s="135"/>
      <c r="AF163" s="136"/>
      <c r="AG163" s="135"/>
      <c r="AH163" s="136"/>
    </row>
    <row r="164" spans="1:34" s="284" customFormat="1" ht="13" customHeight="1" x14ac:dyDescent="0.25">
      <c r="A164" s="6"/>
      <c r="B164" s="123"/>
      <c r="C164" s="122" t="s">
        <v>140</v>
      </c>
      <c r="D164" s="168"/>
      <c r="E164" s="75">
        <v>2</v>
      </c>
      <c r="F164" s="63" t="s">
        <v>141</v>
      </c>
      <c r="G164" s="62"/>
      <c r="H164" s="37">
        <v>300</v>
      </c>
      <c r="I164" s="65"/>
      <c r="J164" s="266">
        <f t="shared" si="51"/>
        <v>0</v>
      </c>
      <c r="K164" s="15"/>
      <c r="L164" s="273">
        <f t="shared" si="61"/>
        <v>0</v>
      </c>
      <c r="M164" s="273">
        <f t="shared" si="62"/>
        <v>0</v>
      </c>
      <c r="N164" s="273">
        <f t="shared" si="63"/>
        <v>0</v>
      </c>
      <c r="O164" s="273">
        <f t="shared" si="64"/>
        <v>0</v>
      </c>
      <c r="P164" s="15"/>
      <c r="Q164" s="135"/>
      <c r="R164" s="278"/>
      <c r="S164" s="135"/>
      <c r="T164" s="136"/>
      <c r="U164" s="135"/>
      <c r="V164" s="136"/>
      <c r="W164" s="135"/>
      <c r="X164" s="136"/>
      <c r="Y164" s="135"/>
      <c r="Z164" s="136"/>
      <c r="AA164" s="135"/>
      <c r="AB164" s="136"/>
      <c r="AC164" s="135"/>
      <c r="AD164" s="136"/>
      <c r="AE164" s="135"/>
      <c r="AF164" s="136"/>
      <c r="AG164" s="135"/>
      <c r="AH164" s="136"/>
    </row>
    <row r="165" spans="1:34" s="284" customFormat="1" ht="13" customHeight="1" x14ac:dyDescent="0.25">
      <c r="A165" s="6"/>
      <c r="B165" s="123"/>
      <c r="C165" s="122" t="s">
        <v>142</v>
      </c>
      <c r="D165" s="168"/>
      <c r="E165" s="75"/>
      <c r="F165" s="63"/>
      <c r="G165" s="62"/>
      <c r="H165" s="37"/>
      <c r="I165" s="65"/>
      <c r="J165" s="266">
        <f t="shared" si="51"/>
        <v>0</v>
      </c>
      <c r="K165" s="15"/>
      <c r="L165" s="273">
        <f t="shared" si="61"/>
        <v>0</v>
      </c>
      <c r="M165" s="273">
        <f t="shared" si="62"/>
        <v>0</v>
      </c>
      <c r="N165" s="273">
        <f t="shared" si="63"/>
        <v>0</v>
      </c>
      <c r="O165" s="273">
        <f t="shared" si="64"/>
        <v>0</v>
      </c>
      <c r="P165" s="15"/>
      <c r="Q165" s="135"/>
      <c r="R165" s="278"/>
      <c r="S165" s="135"/>
      <c r="T165" s="136"/>
      <c r="U165" s="135"/>
      <c r="V165" s="136"/>
      <c r="W165" s="135"/>
      <c r="X165" s="136"/>
      <c r="Y165" s="135"/>
      <c r="Z165" s="136"/>
      <c r="AA165" s="135"/>
      <c r="AB165" s="136"/>
      <c r="AC165" s="135"/>
      <c r="AD165" s="136"/>
      <c r="AE165" s="135"/>
      <c r="AF165" s="136"/>
      <c r="AG165" s="135"/>
      <c r="AH165" s="136"/>
    </row>
    <row r="166" spans="1:34" s="284" customFormat="1" ht="13" customHeight="1" x14ac:dyDescent="0.25">
      <c r="A166" s="6"/>
      <c r="B166" s="123"/>
      <c r="C166" s="122" t="s">
        <v>143</v>
      </c>
      <c r="D166" s="168"/>
      <c r="E166" s="75"/>
      <c r="F166" s="63"/>
      <c r="G166" s="62"/>
      <c r="H166" s="37"/>
      <c r="I166" s="65"/>
      <c r="J166" s="266">
        <f t="shared" si="51"/>
        <v>0</v>
      </c>
      <c r="K166" s="15"/>
      <c r="L166" s="273">
        <f t="shared" si="61"/>
        <v>0</v>
      </c>
      <c r="M166" s="273">
        <f t="shared" si="62"/>
        <v>0</v>
      </c>
      <c r="N166" s="273">
        <f t="shared" si="63"/>
        <v>0</v>
      </c>
      <c r="O166" s="273">
        <f t="shared" si="64"/>
        <v>0</v>
      </c>
      <c r="P166" s="15"/>
      <c r="Q166" s="135"/>
      <c r="R166" s="278"/>
      <c r="S166" s="135"/>
      <c r="T166" s="136"/>
      <c r="U166" s="135"/>
      <c r="V166" s="136"/>
      <c r="W166" s="135"/>
      <c r="X166" s="136"/>
      <c r="Y166" s="135"/>
      <c r="Z166" s="136"/>
      <c r="AA166" s="135"/>
      <c r="AB166" s="136"/>
      <c r="AC166" s="135"/>
      <c r="AD166" s="136"/>
      <c r="AE166" s="135"/>
      <c r="AF166" s="136"/>
      <c r="AG166" s="135"/>
      <c r="AH166" s="136"/>
    </row>
    <row r="167" spans="1:34" s="284" customFormat="1" ht="13" customHeight="1" x14ac:dyDescent="0.25">
      <c r="A167" s="6"/>
      <c r="B167" s="123"/>
      <c r="C167" s="122" t="s">
        <v>144</v>
      </c>
      <c r="D167" s="168"/>
      <c r="E167" s="75"/>
      <c r="F167" s="63"/>
      <c r="G167" s="62"/>
      <c r="H167" s="37"/>
      <c r="I167" s="65"/>
      <c r="J167" s="266">
        <f t="shared" si="51"/>
        <v>0</v>
      </c>
      <c r="K167" s="15"/>
      <c r="L167" s="273">
        <f t="shared" si="61"/>
        <v>0</v>
      </c>
      <c r="M167" s="273">
        <f t="shared" si="62"/>
        <v>0</v>
      </c>
      <c r="N167" s="273">
        <f t="shared" si="63"/>
        <v>0</v>
      </c>
      <c r="O167" s="273">
        <f t="shared" si="64"/>
        <v>0</v>
      </c>
      <c r="P167" s="15"/>
      <c r="Q167" s="135"/>
      <c r="R167" s="278"/>
      <c r="S167" s="135"/>
      <c r="T167" s="136"/>
      <c r="U167" s="135"/>
      <c r="V167" s="136"/>
      <c r="W167" s="135"/>
      <c r="X167" s="136"/>
      <c r="Y167" s="135"/>
      <c r="Z167" s="136"/>
      <c r="AA167" s="135"/>
      <c r="AB167" s="136"/>
      <c r="AC167" s="135"/>
      <c r="AD167" s="136"/>
      <c r="AE167" s="135"/>
      <c r="AF167" s="136"/>
      <c r="AG167" s="135"/>
      <c r="AH167" s="136"/>
    </row>
    <row r="168" spans="1:34" s="284" customFormat="1" ht="13" customHeight="1" x14ac:dyDescent="0.25">
      <c r="A168" s="6"/>
      <c r="B168" s="123"/>
      <c r="C168" s="122" t="s">
        <v>145</v>
      </c>
      <c r="D168" s="168"/>
      <c r="E168" s="75"/>
      <c r="F168" s="63"/>
      <c r="G168" s="62"/>
      <c r="H168" s="37"/>
      <c r="I168" s="65"/>
      <c r="J168" s="266">
        <f t="shared" si="51"/>
        <v>0</v>
      </c>
      <c r="K168" s="15"/>
      <c r="L168" s="273">
        <f t="shared" si="61"/>
        <v>0</v>
      </c>
      <c r="M168" s="273">
        <f t="shared" si="62"/>
        <v>0</v>
      </c>
      <c r="N168" s="273">
        <f t="shared" si="63"/>
        <v>0</v>
      </c>
      <c r="O168" s="273">
        <f t="shared" si="64"/>
        <v>0</v>
      </c>
      <c r="P168" s="15"/>
      <c r="Q168" s="135"/>
      <c r="R168" s="278"/>
      <c r="S168" s="135"/>
      <c r="T168" s="136"/>
      <c r="U168" s="135"/>
      <c r="V168" s="136"/>
      <c r="W168" s="135"/>
      <c r="X168" s="136"/>
      <c r="Y168" s="135"/>
      <c r="Z168" s="136"/>
      <c r="AA168" s="135"/>
      <c r="AB168" s="136"/>
      <c r="AC168" s="135"/>
      <c r="AD168" s="136"/>
      <c r="AE168" s="135"/>
      <c r="AF168" s="136"/>
      <c r="AG168" s="135"/>
      <c r="AH168" s="136"/>
    </row>
    <row r="169" spans="1:34" s="284" customFormat="1" ht="13" customHeight="1" x14ac:dyDescent="0.25">
      <c r="A169" s="6"/>
      <c r="B169" s="2"/>
      <c r="C169" s="124" t="s">
        <v>146</v>
      </c>
      <c r="D169" s="173" t="s">
        <v>147</v>
      </c>
      <c r="E169" s="67">
        <v>1</v>
      </c>
      <c r="F169" s="68" t="s">
        <v>148</v>
      </c>
      <c r="G169" s="17"/>
      <c r="H169" s="22">
        <v>300</v>
      </c>
      <c r="I169" s="65">
        <v>9</v>
      </c>
      <c r="J169" s="266">
        <f t="shared" si="51"/>
        <v>2700</v>
      </c>
      <c r="K169" s="15"/>
      <c r="L169" s="273">
        <f t="shared" si="61"/>
        <v>0</v>
      </c>
      <c r="M169" s="273">
        <f t="shared" si="62"/>
        <v>0</v>
      </c>
      <c r="N169" s="273">
        <f t="shared" si="63"/>
        <v>0</v>
      </c>
      <c r="O169" s="273">
        <f t="shared" si="64"/>
        <v>2700</v>
      </c>
      <c r="P169" s="15"/>
      <c r="Q169" s="135"/>
      <c r="R169" s="278"/>
      <c r="S169" s="135"/>
      <c r="T169" s="136"/>
      <c r="U169" s="135"/>
      <c r="V169" s="136"/>
      <c r="W169" s="135"/>
      <c r="X169" s="136"/>
      <c r="Y169" s="135"/>
      <c r="Z169" s="136"/>
      <c r="AA169" s="135"/>
      <c r="AB169" s="136"/>
      <c r="AC169" s="135"/>
      <c r="AD169" s="136"/>
      <c r="AE169" s="135"/>
      <c r="AF169" s="136"/>
      <c r="AG169" s="135"/>
      <c r="AH169" s="136"/>
    </row>
    <row r="170" spans="1:34" s="284" customFormat="1" ht="13" customHeight="1" x14ac:dyDescent="0.25">
      <c r="A170" s="6"/>
      <c r="B170" s="123"/>
      <c r="C170" s="122"/>
      <c r="D170" s="168"/>
      <c r="E170" s="75"/>
      <c r="F170" s="63"/>
      <c r="G170" s="62"/>
      <c r="H170" s="37"/>
      <c r="I170" s="65"/>
      <c r="J170" s="266">
        <f t="shared" si="51"/>
        <v>0</v>
      </c>
      <c r="K170" s="15"/>
      <c r="L170" s="273">
        <f t="shared" si="61"/>
        <v>0</v>
      </c>
      <c r="M170" s="273">
        <f t="shared" si="62"/>
        <v>0</v>
      </c>
      <c r="N170" s="273">
        <f t="shared" si="63"/>
        <v>0</v>
      </c>
      <c r="O170" s="273">
        <f t="shared" si="64"/>
        <v>0</v>
      </c>
      <c r="P170" s="15"/>
      <c r="Q170" s="135"/>
      <c r="R170" s="278"/>
      <c r="S170" s="135"/>
      <c r="T170" s="136"/>
      <c r="U170" s="135"/>
      <c r="V170" s="136"/>
      <c r="W170" s="135"/>
      <c r="X170" s="136"/>
      <c r="Y170" s="135"/>
      <c r="Z170" s="136"/>
      <c r="AA170" s="135"/>
      <c r="AB170" s="136"/>
      <c r="AC170" s="135"/>
      <c r="AD170" s="136"/>
      <c r="AE170" s="135"/>
      <c r="AF170" s="136"/>
      <c r="AG170" s="135"/>
      <c r="AH170" s="136"/>
    </row>
    <row r="171" spans="1:34" s="284" customFormat="1" ht="13" customHeight="1" x14ac:dyDescent="0.25">
      <c r="A171" s="6"/>
      <c r="B171" s="123"/>
      <c r="C171" s="122"/>
      <c r="D171" s="168"/>
      <c r="E171" s="75"/>
      <c r="F171" s="63"/>
      <c r="G171" s="62"/>
      <c r="H171" s="37"/>
      <c r="I171" s="65"/>
      <c r="J171" s="266">
        <f t="shared" si="51"/>
        <v>0</v>
      </c>
      <c r="K171" s="15"/>
      <c r="L171" s="273">
        <f t="shared" si="61"/>
        <v>0</v>
      </c>
      <c r="M171" s="273">
        <f t="shared" si="62"/>
        <v>0</v>
      </c>
      <c r="N171" s="273">
        <f t="shared" si="63"/>
        <v>0</v>
      </c>
      <c r="O171" s="273">
        <f t="shared" si="64"/>
        <v>0</v>
      </c>
      <c r="P171" s="15"/>
      <c r="Q171" s="135"/>
      <c r="R171" s="278"/>
      <c r="S171" s="135"/>
      <c r="T171" s="136"/>
      <c r="U171" s="135"/>
      <c r="V171" s="136"/>
      <c r="W171" s="135"/>
      <c r="X171" s="136"/>
      <c r="Y171" s="135"/>
      <c r="Z171" s="136"/>
      <c r="AA171" s="135"/>
      <c r="AB171" s="136"/>
      <c r="AC171" s="135"/>
      <c r="AD171" s="136"/>
      <c r="AE171" s="135"/>
      <c r="AF171" s="136"/>
      <c r="AG171" s="135"/>
      <c r="AH171" s="136"/>
    </row>
    <row r="172" spans="1:34" s="284" customFormat="1" ht="13" customHeight="1" x14ac:dyDescent="0.25">
      <c r="A172" s="6"/>
      <c r="B172" s="123"/>
      <c r="C172" s="122"/>
      <c r="D172" s="168"/>
      <c r="E172" s="75"/>
      <c r="F172" s="63"/>
      <c r="G172" s="62"/>
      <c r="H172" s="37"/>
      <c r="I172" s="65"/>
      <c r="J172" s="266">
        <f t="shared" si="51"/>
        <v>0</v>
      </c>
      <c r="K172" s="15"/>
      <c r="L172" s="273">
        <f t="shared" si="61"/>
        <v>0</v>
      </c>
      <c r="M172" s="273">
        <f t="shared" si="62"/>
        <v>0</v>
      </c>
      <c r="N172" s="273">
        <f t="shared" si="63"/>
        <v>0</v>
      </c>
      <c r="O172" s="273">
        <f t="shared" si="64"/>
        <v>0</v>
      </c>
      <c r="P172" s="15"/>
      <c r="Q172" s="135"/>
      <c r="R172" s="278"/>
      <c r="S172" s="135"/>
      <c r="T172" s="136"/>
      <c r="U172" s="135"/>
      <c r="V172" s="136"/>
      <c r="W172" s="135"/>
      <c r="X172" s="136"/>
      <c r="Y172" s="135"/>
      <c r="Z172" s="136"/>
      <c r="AA172" s="135"/>
      <c r="AB172" s="136"/>
      <c r="AC172" s="135"/>
      <c r="AD172" s="136"/>
      <c r="AE172" s="135"/>
      <c r="AF172" s="136"/>
      <c r="AG172" s="135"/>
      <c r="AH172" s="136"/>
    </row>
    <row r="173" spans="1:34" s="284" customFormat="1" ht="13" customHeight="1" x14ac:dyDescent="0.25">
      <c r="A173" s="6"/>
      <c r="B173" s="123"/>
      <c r="C173" s="122" t="s">
        <v>149</v>
      </c>
      <c r="D173" s="168"/>
      <c r="E173" s="75"/>
      <c r="F173" s="63"/>
      <c r="G173" s="62"/>
      <c r="H173" s="37"/>
      <c r="I173" s="65"/>
      <c r="J173" s="266">
        <f t="shared" si="51"/>
        <v>0</v>
      </c>
      <c r="K173" s="15"/>
      <c r="L173" s="273">
        <f t="shared" si="61"/>
        <v>0</v>
      </c>
      <c r="M173" s="273">
        <f t="shared" si="62"/>
        <v>0</v>
      </c>
      <c r="N173" s="273">
        <f t="shared" si="63"/>
        <v>0</v>
      </c>
      <c r="O173" s="273">
        <f t="shared" si="64"/>
        <v>0</v>
      </c>
      <c r="P173" s="15"/>
      <c r="Q173" s="135"/>
      <c r="R173" s="278"/>
      <c r="S173" s="135"/>
      <c r="T173" s="136"/>
      <c r="U173" s="135"/>
      <c r="V173" s="136"/>
      <c r="W173" s="135"/>
      <c r="X173" s="136"/>
      <c r="Y173" s="135"/>
      <c r="Z173" s="136"/>
      <c r="AA173" s="135"/>
      <c r="AB173" s="136"/>
      <c r="AC173" s="135"/>
      <c r="AD173" s="136"/>
      <c r="AE173" s="135"/>
      <c r="AF173" s="136"/>
      <c r="AG173" s="135"/>
      <c r="AH173" s="136"/>
    </row>
    <row r="174" spans="1:34" s="284" customFormat="1" ht="13" customHeight="1" x14ac:dyDescent="0.25">
      <c r="A174" s="6"/>
      <c r="B174" s="123"/>
      <c r="C174" s="122" t="s">
        <v>150</v>
      </c>
      <c r="D174" s="168"/>
      <c r="E174" s="75"/>
      <c r="F174" s="63"/>
      <c r="G174" s="62"/>
      <c r="H174" s="37"/>
      <c r="I174" s="65"/>
      <c r="J174" s="266">
        <f t="shared" si="51"/>
        <v>0</v>
      </c>
      <c r="K174" s="15"/>
      <c r="L174" s="273">
        <f t="shared" si="61"/>
        <v>0</v>
      </c>
      <c r="M174" s="273">
        <f t="shared" si="62"/>
        <v>0</v>
      </c>
      <c r="N174" s="273">
        <f t="shared" si="63"/>
        <v>0</v>
      </c>
      <c r="O174" s="273">
        <f t="shared" si="64"/>
        <v>0</v>
      </c>
      <c r="P174" s="15"/>
      <c r="Q174" s="135"/>
      <c r="R174" s="278"/>
      <c r="S174" s="135"/>
      <c r="T174" s="136"/>
      <c r="U174" s="135"/>
      <c r="V174" s="136"/>
      <c r="W174" s="135"/>
      <c r="X174" s="136"/>
      <c r="Y174" s="135"/>
      <c r="Z174" s="136"/>
      <c r="AA174" s="135"/>
      <c r="AB174" s="136"/>
      <c r="AC174" s="135"/>
      <c r="AD174" s="136"/>
      <c r="AE174" s="135"/>
      <c r="AF174" s="136"/>
      <c r="AG174" s="135"/>
      <c r="AH174" s="136"/>
    </row>
    <row r="175" spans="1:34" s="284" customFormat="1" ht="13" customHeight="1" x14ac:dyDescent="0.25">
      <c r="A175" s="6"/>
      <c r="B175" s="123"/>
      <c r="C175" s="122" t="s">
        <v>151</v>
      </c>
      <c r="D175" s="168"/>
      <c r="E175" s="75"/>
      <c r="F175" s="63"/>
      <c r="G175" s="62"/>
      <c r="H175" s="37"/>
      <c r="I175" s="65"/>
      <c r="J175" s="266">
        <f t="shared" si="51"/>
        <v>0</v>
      </c>
      <c r="K175" s="15"/>
      <c r="L175" s="273">
        <f t="shared" si="61"/>
        <v>0</v>
      </c>
      <c r="M175" s="273">
        <f t="shared" si="62"/>
        <v>0</v>
      </c>
      <c r="N175" s="273">
        <f t="shared" si="63"/>
        <v>0</v>
      </c>
      <c r="O175" s="273">
        <f t="shared" si="64"/>
        <v>0</v>
      </c>
      <c r="P175" s="15"/>
      <c r="Q175" s="135"/>
      <c r="R175" s="278"/>
      <c r="S175" s="135"/>
      <c r="T175" s="136"/>
      <c r="U175" s="135"/>
      <c r="V175" s="136"/>
      <c r="W175" s="135"/>
      <c r="X175" s="136"/>
      <c r="Y175" s="135"/>
      <c r="Z175" s="136"/>
      <c r="AA175" s="135"/>
      <c r="AB175" s="136"/>
      <c r="AC175" s="135"/>
      <c r="AD175" s="136"/>
      <c r="AE175" s="135"/>
      <c r="AF175" s="136"/>
      <c r="AG175" s="135"/>
      <c r="AH175" s="136"/>
    </row>
    <row r="176" spans="1:34" s="284" customFormat="1" ht="13" customHeight="1" x14ac:dyDescent="0.25">
      <c r="A176" s="6"/>
      <c r="B176" s="123"/>
      <c r="C176" s="122" t="s">
        <v>152</v>
      </c>
      <c r="D176" s="168"/>
      <c r="E176" s="75"/>
      <c r="F176" s="63"/>
      <c r="G176" s="62"/>
      <c r="H176" s="37"/>
      <c r="I176" s="65"/>
      <c r="J176" s="266">
        <f t="shared" si="51"/>
        <v>0</v>
      </c>
      <c r="K176" s="15"/>
      <c r="L176" s="273">
        <f t="shared" si="61"/>
        <v>0</v>
      </c>
      <c r="M176" s="273">
        <f t="shared" si="62"/>
        <v>0</v>
      </c>
      <c r="N176" s="273">
        <f t="shared" si="63"/>
        <v>0</v>
      </c>
      <c r="O176" s="273">
        <f t="shared" si="64"/>
        <v>0</v>
      </c>
      <c r="P176" s="15"/>
      <c r="Q176" s="135"/>
      <c r="R176" s="278"/>
      <c r="S176" s="135"/>
      <c r="T176" s="136"/>
      <c r="U176" s="135"/>
      <c r="V176" s="136"/>
      <c r="W176" s="135"/>
      <c r="X176" s="136"/>
      <c r="Y176" s="135"/>
      <c r="Z176" s="136"/>
      <c r="AA176" s="135"/>
      <c r="AB176" s="136"/>
      <c r="AC176" s="135"/>
      <c r="AD176" s="136"/>
      <c r="AE176" s="135"/>
      <c r="AF176" s="136"/>
      <c r="AG176" s="135"/>
      <c r="AH176" s="136"/>
    </row>
    <row r="177" spans="1:34" s="284" customFormat="1" ht="13" customHeight="1" x14ac:dyDescent="0.25">
      <c r="A177" s="6"/>
      <c r="B177" s="123"/>
      <c r="C177" s="125"/>
      <c r="D177" s="168"/>
      <c r="E177" s="75"/>
      <c r="F177" s="63"/>
      <c r="G177" s="62"/>
      <c r="H177" s="37"/>
      <c r="I177" s="65"/>
      <c r="J177" s="266">
        <f t="shared" si="51"/>
        <v>0</v>
      </c>
      <c r="K177" s="15"/>
      <c r="L177" s="273">
        <f t="shared" si="61"/>
        <v>0</v>
      </c>
      <c r="M177" s="273">
        <f t="shared" si="62"/>
        <v>0</v>
      </c>
      <c r="N177" s="273">
        <f t="shared" si="63"/>
        <v>0</v>
      </c>
      <c r="O177" s="273">
        <f t="shared" si="64"/>
        <v>0</v>
      </c>
      <c r="P177" s="15"/>
      <c r="Q177" s="135"/>
      <c r="R177" s="278"/>
      <c r="S177" s="135"/>
      <c r="T177" s="136"/>
      <c r="U177" s="135"/>
      <c r="V177" s="136"/>
      <c r="W177" s="135"/>
      <c r="X177" s="136"/>
      <c r="Y177" s="135"/>
      <c r="Z177" s="136"/>
      <c r="AA177" s="135"/>
      <c r="AB177" s="136"/>
      <c r="AC177" s="135"/>
      <c r="AD177" s="136"/>
      <c r="AE177" s="135"/>
      <c r="AF177" s="136"/>
      <c r="AG177" s="135"/>
      <c r="AH177" s="136"/>
    </row>
    <row r="178" spans="1:34" s="284" customFormat="1" ht="13" customHeight="1" x14ac:dyDescent="0.25">
      <c r="A178" s="6"/>
      <c r="B178" s="123"/>
      <c r="C178" s="122" t="s">
        <v>153</v>
      </c>
      <c r="D178" s="168"/>
      <c r="E178" s="75"/>
      <c r="F178" s="63"/>
      <c r="G178" s="62"/>
      <c r="H178" s="37"/>
      <c r="I178" s="65"/>
      <c r="J178" s="266">
        <f t="shared" si="51"/>
        <v>0</v>
      </c>
      <c r="K178" s="15"/>
      <c r="L178" s="273">
        <f t="shared" si="61"/>
        <v>0</v>
      </c>
      <c r="M178" s="273">
        <f t="shared" si="62"/>
        <v>0</v>
      </c>
      <c r="N178" s="273">
        <f t="shared" si="63"/>
        <v>0</v>
      </c>
      <c r="O178" s="273">
        <f t="shared" si="64"/>
        <v>0</v>
      </c>
      <c r="P178" s="15"/>
      <c r="Q178" s="135"/>
      <c r="R178" s="278"/>
      <c r="S178" s="135"/>
      <c r="T178" s="136"/>
      <c r="U178" s="135"/>
      <c r="V178" s="136"/>
      <c r="W178" s="135"/>
      <c r="X178" s="136"/>
      <c r="Y178" s="135"/>
      <c r="Z178" s="136"/>
      <c r="AA178" s="135"/>
      <c r="AB178" s="136"/>
      <c r="AC178" s="135"/>
      <c r="AD178" s="136"/>
      <c r="AE178" s="135"/>
      <c r="AF178" s="136"/>
      <c r="AG178" s="135"/>
      <c r="AH178" s="136"/>
    </row>
    <row r="179" spans="1:34" s="284" customFormat="1" ht="13" customHeight="1" x14ac:dyDescent="0.25">
      <c r="A179" s="6"/>
      <c r="B179" s="123"/>
      <c r="C179" s="122" t="s">
        <v>154</v>
      </c>
      <c r="D179" s="168"/>
      <c r="E179" s="75"/>
      <c r="F179" s="63"/>
      <c r="G179" s="62"/>
      <c r="H179" s="37"/>
      <c r="I179" s="65"/>
      <c r="J179" s="266">
        <f t="shared" si="51"/>
        <v>0</v>
      </c>
      <c r="K179" s="15"/>
      <c r="L179" s="273">
        <f t="shared" si="61"/>
        <v>0</v>
      </c>
      <c r="M179" s="273">
        <f t="shared" si="62"/>
        <v>0</v>
      </c>
      <c r="N179" s="273">
        <f t="shared" si="63"/>
        <v>0</v>
      </c>
      <c r="O179" s="273">
        <f t="shared" si="64"/>
        <v>0</v>
      </c>
      <c r="P179" s="15"/>
      <c r="Q179" s="135"/>
      <c r="R179" s="278"/>
      <c r="S179" s="135"/>
      <c r="T179" s="136"/>
      <c r="U179" s="135"/>
      <c r="V179" s="136"/>
      <c r="W179" s="135"/>
      <c r="X179" s="136"/>
      <c r="Y179" s="135"/>
      <c r="Z179" s="136"/>
      <c r="AA179" s="135"/>
      <c r="AB179" s="136"/>
      <c r="AC179" s="135"/>
      <c r="AD179" s="136"/>
      <c r="AE179" s="135"/>
      <c r="AF179" s="136"/>
      <c r="AG179" s="135"/>
      <c r="AH179" s="136"/>
    </row>
    <row r="180" spans="1:34" s="284" customFormat="1" ht="13" customHeight="1" x14ac:dyDescent="0.25">
      <c r="A180" s="6"/>
      <c r="B180" s="123"/>
      <c r="C180" s="122"/>
      <c r="D180" s="168"/>
      <c r="E180" s="75"/>
      <c r="F180" s="63"/>
      <c r="G180" s="62"/>
      <c r="H180" s="37"/>
      <c r="I180" s="65"/>
      <c r="J180" s="266">
        <f t="shared" si="51"/>
        <v>0</v>
      </c>
      <c r="K180" s="15"/>
      <c r="L180" s="273">
        <f t="shared" si="61"/>
        <v>0</v>
      </c>
      <c r="M180" s="273">
        <f t="shared" si="62"/>
        <v>0</v>
      </c>
      <c r="N180" s="273">
        <f t="shared" si="63"/>
        <v>0</v>
      </c>
      <c r="O180" s="273">
        <f t="shared" si="64"/>
        <v>0</v>
      </c>
      <c r="P180" s="15"/>
      <c r="Q180" s="135"/>
      <c r="R180" s="278"/>
      <c r="S180" s="135"/>
      <c r="T180" s="136"/>
      <c r="U180" s="135"/>
      <c r="V180" s="136"/>
      <c r="W180" s="135"/>
      <c r="X180" s="136"/>
      <c r="Y180" s="135"/>
      <c r="Z180" s="136"/>
      <c r="AA180" s="135"/>
      <c r="AB180" s="136"/>
      <c r="AC180" s="135"/>
      <c r="AD180" s="136"/>
      <c r="AE180" s="135"/>
      <c r="AF180" s="136"/>
      <c r="AG180" s="135"/>
      <c r="AH180" s="136"/>
    </row>
    <row r="181" spans="1:34" s="284" customFormat="1" ht="13" customHeight="1" x14ac:dyDescent="0.25">
      <c r="A181" s="6"/>
      <c r="B181" s="123"/>
      <c r="C181" s="126"/>
      <c r="D181" s="168"/>
      <c r="E181" s="75"/>
      <c r="F181" s="63"/>
      <c r="G181" s="62"/>
      <c r="H181" s="37"/>
      <c r="I181" s="65"/>
      <c r="J181" s="266">
        <f t="shared" si="51"/>
        <v>0</v>
      </c>
      <c r="K181" s="15"/>
      <c r="L181" s="273">
        <f t="shared" si="61"/>
        <v>0</v>
      </c>
      <c r="M181" s="273">
        <f t="shared" si="62"/>
        <v>0</v>
      </c>
      <c r="N181" s="273">
        <f t="shared" si="63"/>
        <v>0</v>
      </c>
      <c r="O181" s="273">
        <f t="shared" si="64"/>
        <v>0</v>
      </c>
      <c r="P181" s="15"/>
      <c r="Q181" s="135"/>
      <c r="R181" s="278"/>
      <c r="S181" s="135"/>
      <c r="T181" s="136"/>
      <c r="U181" s="135"/>
      <c r="V181" s="136"/>
      <c r="W181" s="135"/>
      <c r="X181" s="136"/>
      <c r="Y181" s="135"/>
      <c r="Z181" s="136"/>
      <c r="AA181" s="135"/>
      <c r="AB181" s="136"/>
      <c r="AC181" s="135"/>
      <c r="AD181" s="136"/>
      <c r="AE181" s="135"/>
      <c r="AF181" s="136"/>
      <c r="AG181" s="135"/>
      <c r="AH181" s="136"/>
    </row>
    <row r="182" spans="1:34" s="284" customFormat="1" x14ac:dyDescent="0.25">
      <c r="A182" s="23"/>
      <c r="B182" s="281"/>
      <c r="C182" s="282" t="s">
        <v>155</v>
      </c>
      <c r="D182" s="24"/>
      <c r="E182" s="25"/>
      <c r="F182" s="26"/>
      <c r="G182" s="27"/>
      <c r="H182" s="28"/>
      <c r="I182" s="29"/>
      <c r="J182" s="265">
        <f>SUM(J148:J181)</f>
        <v>2700</v>
      </c>
      <c r="K182" s="15"/>
      <c r="L182" s="265">
        <f>SUM(L146:L181)</f>
        <v>0</v>
      </c>
      <c r="M182" s="265">
        <f t="shared" ref="M182:O182" si="65">SUM(M146:M181)</f>
        <v>0</v>
      </c>
      <c r="N182" s="265">
        <f t="shared" si="65"/>
        <v>0</v>
      </c>
      <c r="O182" s="265">
        <f t="shared" si="65"/>
        <v>2700</v>
      </c>
      <c r="P182" s="15"/>
      <c r="Q182" s="276"/>
      <c r="R182" s="285">
        <f>SUM(R146:R181)</f>
        <v>0</v>
      </c>
      <c r="S182" s="276"/>
      <c r="T182" s="285">
        <f t="shared" ref="T182" si="66">SUM(T146:T181)</f>
        <v>0</v>
      </c>
      <c r="U182" s="276"/>
      <c r="V182" s="285">
        <f t="shared" ref="V182" si="67">SUM(V146:V181)</f>
        <v>0</v>
      </c>
      <c r="W182" s="276"/>
      <c r="X182" s="285">
        <f t="shared" ref="X182" si="68">SUM(X146:X181)</f>
        <v>0</v>
      </c>
      <c r="Y182" s="276"/>
      <c r="Z182" s="285">
        <f t="shared" ref="Z182" si="69">SUM(Z146:Z181)</f>
        <v>0</v>
      </c>
      <c r="AA182" s="276"/>
      <c r="AB182" s="285">
        <f t="shared" ref="AB182" si="70">SUM(AB146:AB181)</f>
        <v>0</v>
      </c>
      <c r="AC182" s="276"/>
      <c r="AD182" s="285">
        <f t="shared" ref="AD182" si="71">SUM(AD146:AD181)</f>
        <v>0</v>
      </c>
      <c r="AE182" s="276"/>
      <c r="AF182" s="285">
        <f t="shared" ref="AF182" si="72">SUM(AF146:AF181)</f>
        <v>0</v>
      </c>
      <c r="AG182" s="276"/>
      <c r="AH182" s="285">
        <f t="shared" ref="AH182" si="73">SUM(AH146:AH181)</f>
        <v>0</v>
      </c>
    </row>
    <row r="183" spans="1:34" s="284" customFormat="1" ht="13" customHeight="1" x14ac:dyDescent="0.25">
      <c r="A183" s="6"/>
      <c r="B183" s="123"/>
      <c r="C183" s="126"/>
      <c r="D183" s="168"/>
      <c r="E183" s="75"/>
      <c r="F183" s="63"/>
      <c r="G183" s="62"/>
      <c r="H183" s="37"/>
      <c r="I183" s="65"/>
      <c r="J183" s="266"/>
      <c r="K183" s="15"/>
      <c r="L183" s="272"/>
      <c r="M183" s="272"/>
      <c r="N183" s="272"/>
      <c r="O183" s="272"/>
      <c r="P183" s="15"/>
      <c r="Q183" s="135"/>
      <c r="R183" s="278"/>
      <c r="S183" s="135"/>
      <c r="T183" s="136"/>
      <c r="U183" s="135"/>
      <c r="V183" s="136"/>
      <c r="W183" s="135"/>
      <c r="X183" s="136"/>
      <c r="Y183" s="135"/>
      <c r="Z183" s="136"/>
      <c r="AA183" s="135"/>
      <c r="AB183" s="136"/>
      <c r="AC183" s="135"/>
      <c r="AD183" s="136"/>
      <c r="AE183" s="135"/>
      <c r="AF183" s="136"/>
      <c r="AG183" s="135"/>
      <c r="AH183" s="136"/>
    </row>
    <row r="184" spans="1:34" s="284" customFormat="1" ht="13" customHeight="1" x14ac:dyDescent="0.25">
      <c r="A184" s="6"/>
      <c r="B184" s="127" t="s">
        <v>156</v>
      </c>
      <c r="C184" s="126"/>
      <c r="D184" s="168"/>
      <c r="E184" s="75"/>
      <c r="F184" s="63"/>
      <c r="G184" s="62"/>
      <c r="H184" s="37"/>
      <c r="I184" s="65"/>
      <c r="J184" s="266"/>
      <c r="K184" s="15"/>
      <c r="L184" s="272"/>
      <c r="M184" s="272"/>
      <c r="N184" s="272"/>
      <c r="O184" s="272"/>
      <c r="P184" s="15"/>
      <c r="Q184" s="135"/>
      <c r="R184" s="278"/>
      <c r="S184" s="135"/>
      <c r="T184" s="136"/>
      <c r="U184" s="135"/>
      <c r="V184" s="136"/>
      <c r="W184" s="135"/>
      <c r="X184" s="136"/>
      <c r="Y184" s="135"/>
      <c r="Z184" s="136"/>
      <c r="AA184" s="135"/>
      <c r="AB184" s="136"/>
      <c r="AC184" s="135"/>
      <c r="AD184" s="136"/>
      <c r="AE184" s="135"/>
      <c r="AF184" s="136"/>
      <c r="AG184" s="135"/>
      <c r="AH184" s="136"/>
    </row>
    <row r="185" spans="1:34" s="284" customFormat="1" ht="13" customHeight="1" x14ac:dyDescent="0.25">
      <c r="A185" s="6"/>
      <c r="B185" s="123"/>
      <c r="C185" s="126" t="s">
        <v>157</v>
      </c>
      <c r="D185" s="168"/>
      <c r="E185" s="75">
        <v>1</v>
      </c>
      <c r="F185" s="63"/>
      <c r="G185" s="62"/>
      <c r="H185" s="128">
        <v>5000</v>
      </c>
      <c r="I185" s="65">
        <v>1</v>
      </c>
      <c r="J185" s="266">
        <f>+E185*H186*I185</f>
        <v>22500</v>
      </c>
      <c r="K185" s="15"/>
      <c r="L185" s="272"/>
      <c r="M185" s="272"/>
      <c r="N185" s="272"/>
      <c r="O185" s="272"/>
      <c r="P185" s="15"/>
      <c r="Q185" s="135"/>
      <c r="R185" s="278"/>
      <c r="S185" s="135"/>
      <c r="T185" s="136"/>
      <c r="U185" s="135"/>
      <c r="V185" s="136"/>
      <c r="W185" s="135"/>
      <c r="X185" s="136"/>
      <c r="Y185" s="135"/>
      <c r="Z185" s="136"/>
      <c r="AA185" s="135"/>
      <c r="AB185" s="136"/>
      <c r="AC185" s="135"/>
      <c r="AD185" s="136"/>
      <c r="AE185" s="135"/>
      <c r="AF185" s="136"/>
      <c r="AG185" s="135"/>
      <c r="AH185" s="136"/>
    </row>
    <row r="186" spans="1:34" s="284" customFormat="1" ht="13" customHeight="1" x14ac:dyDescent="0.25">
      <c r="A186" s="6"/>
      <c r="B186" s="2"/>
      <c r="C186" s="2" t="s">
        <v>158</v>
      </c>
      <c r="D186" s="173"/>
      <c r="E186" s="67">
        <v>1</v>
      </c>
      <c r="F186" s="68"/>
      <c r="G186" s="17"/>
      <c r="H186" s="37">
        <f>[1]Evaluations!E17</f>
        <v>22500</v>
      </c>
      <c r="I186" s="65">
        <v>1</v>
      </c>
      <c r="J186" s="266">
        <f>+E186*H186*I186</f>
        <v>22500</v>
      </c>
      <c r="K186" s="15"/>
      <c r="L186" s="272"/>
      <c r="M186" s="272"/>
      <c r="N186" s="272"/>
      <c r="O186" s="272"/>
      <c r="P186" s="15"/>
      <c r="Q186" s="135"/>
      <c r="R186" s="278"/>
      <c r="S186" s="135"/>
      <c r="T186" s="136"/>
      <c r="U186" s="135"/>
      <c r="V186" s="136"/>
      <c r="W186" s="135"/>
      <c r="X186" s="136"/>
      <c r="Y186" s="135"/>
      <c r="Z186" s="136"/>
      <c r="AA186" s="135"/>
      <c r="AB186" s="136"/>
      <c r="AC186" s="135"/>
      <c r="AD186" s="136"/>
      <c r="AE186" s="135"/>
      <c r="AF186" s="136"/>
      <c r="AG186" s="135"/>
      <c r="AH186" s="136"/>
    </row>
    <row r="187" spans="1:34" s="284" customFormat="1" ht="13" customHeight="1" x14ac:dyDescent="0.25">
      <c r="A187" s="6"/>
      <c r="B187" s="2"/>
      <c r="C187" s="2" t="s">
        <v>260</v>
      </c>
      <c r="D187" s="173"/>
      <c r="E187" s="67">
        <v>1</v>
      </c>
      <c r="F187" s="68"/>
      <c r="G187" s="17"/>
      <c r="H187" s="22">
        <v>7000</v>
      </c>
      <c r="I187" s="65">
        <v>1</v>
      </c>
      <c r="J187" s="266">
        <f t="shared" ref="J187:J194" si="74">+E187*H187*I187</f>
        <v>7000</v>
      </c>
      <c r="K187" s="15"/>
      <c r="L187" s="272"/>
      <c r="M187" s="272"/>
      <c r="N187" s="272"/>
      <c r="O187" s="272"/>
      <c r="P187" s="15"/>
      <c r="Q187" s="135"/>
      <c r="R187" s="278"/>
      <c r="S187" s="135"/>
      <c r="T187" s="136"/>
      <c r="U187" s="135"/>
      <c r="V187" s="136"/>
      <c r="W187" s="135"/>
      <c r="X187" s="136"/>
      <c r="Y187" s="135"/>
      <c r="Z187" s="136"/>
      <c r="AA187" s="135"/>
      <c r="AB187" s="136"/>
      <c r="AC187" s="135"/>
      <c r="AD187" s="136"/>
      <c r="AE187" s="135"/>
      <c r="AF187" s="136"/>
      <c r="AG187" s="135"/>
      <c r="AH187" s="136"/>
    </row>
    <row r="188" spans="1:34" s="284" customFormat="1" ht="13" customHeight="1" x14ac:dyDescent="0.25">
      <c r="A188" s="6"/>
      <c r="B188" s="2"/>
      <c r="C188" s="2" t="s">
        <v>159</v>
      </c>
      <c r="D188" s="173"/>
      <c r="E188" s="67">
        <v>1</v>
      </c>
      <c r="F188" s="68"/>
      <c r="G188" s="17"/>
      <c r="H188" s="22">
        <v>26000</v>
      </c>
      <c r="I188" s="65">
        <v>1</v>
      </c>
      <c r="J188" s="266">
        <f t="shared" si="74"/>
        <v>26000</v>
      </c>
      <c r="K188" s="15"/>
      <c r="L188" s="272"/>
      <c r="M188" s="272"/>
      <c r="N188" s="272"/>
      <c r="O188" s="272"/>
      <c r="P188" s="15"/>
      <c r="Q188" s="135"/>
      <c r="R188" s="278"/>
      <c r="S188" s="135"/>
      <c r="T188" s="136"/>
      <c r="U188" s="135"/>
      <c r="V188" s="136"/>
      <c r="W188" s="135"/>
      <c r="X188" s="136"/>
      <c r="Y188" s="135"/>
      <c r="Z188" s="136"/>
      <c r="AA188" s="135"/>
      <c r="AB188" s="136"/>
      <c r="AC188" s="135"/>
      <c r="AD188" s="136"/>
      <c r="AE188" s="135"/>
      <c r="AF188" s="136"/>
      <c r="AG188" s="135"/>
      <c r="AH188" s="136"/>
    </row>
    <row r="189" spans="1:34" s="284" customFormat="1" ht="13" customHeight="1" x14ac:dyDescent="0.25">
      <c r="A189" s="6"/>
      <c r="B189" s="2"/>
      <c r="C189" s="2" t="s">
        <v>160</v>
      </c>
      <c r="D189" s="173"/>
      <c r="E189" s="67">
        <v>1</v>
      </c>
      <c r="F189" s="68"/>
      <c r="G189" s="17"/>
      <c r="H189" s="22">
        <v>7000</v>
      </c>
      <c r="I189" s="65">
        <v>1</v>
      </c>
      <c r="J189" s="266">
        <f>+E189*H189*I189</f>
        <v>7000</v>
      </c>
      <c r="K189" s="15"/>
      <c r="L189" s="272"/>
      <c r="M189" s="272"/>
      <c r="N189" s="272"/>
      <c r="O189" s="272"/>
      <c r="P189" s="15"/>
      <c r="Q189" s="135"/>
      <c r="R189" s="278"/>
      <c r="S189" s="135"/>
      <c r="T189" s="136"/>
      <c r="U189" s="135"/>
      <c r="V189" s="136"/>
      <c r="W189" s="135"/>
      <c r="X189" s="136"/>
      <c r="Y189" s="135"/>
      <c r="Z189" s="136"/>
      <c r="AA189" s="135"/>
      <c r="AB189" s="136"/>
      <c r="AC189" s="135"/>
      <c r="AD189" s="136"/>
      <c r="AE189" s="135"/>
      <c r="AF189" s="136"/>
      <c r="AG189" s="135"/>
      <c r="AH189" s="136"/>
    </row>
    <row r="190" spans="1:34" s="284" customFormat="1" ht="13" customHeight="1" x14ac:dyDescent="0.25">
      <c r="A190" s="6"/>
      <c r="B190" s="2"/>
      <c r="C190" s="129" t="s">
        <v>161</v>
      </c>
      <c r="D190" s="173"/>
      <c r="E190" s="67">
        <v>1</v>
      </c>
      <c r="F190" s="68"/>
      <c r="G190" s="17"/>
      <c r="H190" s="130">
        <v>40000</v>
      </c>
      <c r="I190" s="65">
        <v>1</v>
      </c>
      <c r="J190" s="266">
        <f t="shared" si="74"/>
        <v>40000</v>
      </c>
      <c r="K190" s="15"/>
      <c r="L190" s="272"/>
      <c r="M190" s="272"/>
      <c r="N190" s="272"/>
      <c r="O190" s="272"/>
      <c r="P190" s="15"/>
      <c r="Q190" s="135"/>
      <c r="R190" s="278"/>
      <c r="S190" s="135"/>
      <c r="T190" s="136"/>
      <c r="U190" s="135"/>
      <c r="V190" s="136"/>
      <c r="W190" s="135"/>
      <c r="X190" s="136"/>
      <c r="Y190" s="135"/>
      <c r="Z190" s="136"/>
      <c r="AA190" s="135"/>
      <c r="AB190" s="136"/>
      <c r="AC190" s="135"/>
      <c r="AD190" s="136"/>
      <c r="AE190" s="135"/>
      <c r="AF190" s="136"/>
      <c r="AG190" s="135"/>
      <c r="AH190" s="136"/>
    </row>
    <row r="191" spans="1:34" s="284" customFormat="1" ht="13" customHeight="1" x14ac:dyDescent="0.25">
      <c r="A191" s="6"/>
      <c r="B191" s="31"/>
      <c r="C191" s="6" t="s">
        <v>162</v>
      </c>
      <c r="D191" s="165"/>
      <c r="E191" s="75">
        <v>1</v>
      </c>
      <c r="F191" s="63" t="s">
        <v>163</v>
      </c>
      <c r="G191" s="62"/>
      <c r="H191" s="37"/>
      <c r="I191" s="65">
        <v>1</v>
      </c>
      <c r="J191" s="266">
        <f t="shared" si="74"/>
        <v>0</v>
      </c>
      <c r="K191" s="15"/>
      <c r="L191" s="272"/>
      <c r="M191" s="272"/>
      <c r="N191" s="272"/>
      <c r="O191" s="272"/>
      <c r="P191" s="15"/>
      <c r="Q191" s="135"/>
      <c r="R191" s="278"/>
      <c r="S191" s="135"/>
      <c r="T191" s="136"/>
      <c r="U191" s="135"/>
      <c r="V191" s="136"/>
      <c r="W191" s="135"/>
      <c r="X191" s="136"/>
      <c r="Y191" s="135"/>
      <c r="Z191" s="136"/>
      <c r="AA191" s="135"/>
      <c r="AB191" s="136"/>
      <c r="AC191" s="135"/>
      <c r="AD191" s="136"/>
      <c r="AE191" s="135"/>
      <c r="AF191" s="136"/>
      <c r="AG191" s="135"/>
      <c r="AH191" s="136"/>
    </row>
    <row r="192" spans="1:34" s="284" customFormat="1" ht="13" customHeight="1" x14ac:dyDescent="0.25">
      <c r="A192" s="6"/>
      <c r="B192" s="2"/>
      <c r="C192" s="131" t="s">
        <v>164</v>
      </c>
      <c r="D192" s="164"/>
      <c r="E192" s="67">
        <v>1</v>
      </c>
      <c r="F192" s="68" t="s">
        <v>165</v>
      </c>
      <c r="G192" s="17"/>
      <c r="H192" s="22">
        <v>10000</v>
      </c>
      <c r="I192" s="65">
        <v>1</v>
      </c>
      <c r="J192" s="266">
        <f t="shared" si="74"/>
        <v>10000</v>
      </c>
      <c r="K192" s="15"/>
      <c r="L192" s="272"/>
      <c r="M192" s="272"/>
      <c r="N192" s="272"/>
      <c r="O192" s="272"/>
      <c r="P192" s="15"/>
      <c r="Q192" s="135"/>
      <c r="R192" s="278"/>
      <c r="S192" s="135"/>
      <c r="T192" s="136"/>
      <c r="U192" s="135"/>
      <c r="V192" s="136"/>
      <c r="W192" s="135"/>
      <c r="X192" s="136"/>
      <c r="Y192" s="135"/>
      <c r="Z192" s="136"/>
      <c r="AA192" s="135"/>
      <c r="AB192" s="136"/>
      <c r="AC192" s="135"/>
      <c r="AD192" s="136"/>
      <c r="AE192" s="135"/>
      <c r="AF192" s="136"/>
      <c r="AG192" s="135"/>
      <c r="AH192" s="136"/>
    </row>
    <row r="193" spans="1:34" s="284" customFormat="1" ht="13" customHeight="1" x14ac:dyDescent="0.25">
      <c r="A193" s="6"/>
      <c r="B193" s="2"/>
      <c r="C193" s="55"/>
      <c r="D193" s="173"/>
      <c r="E193" s="67"/>
      <c r="F193" s="68"/>
      <c r="G193" s="17"/>
      <c r="H193" s="6"/>
      <c r="I193" s="65"/>
      <c r="J193" s="266">
        <f t="shared" si="74"/>
        <v>0</v>
      </c>
      <c r="K193" s="15"/>
      <c r="L193" s="272"/>
      <c r="M193" s="272"/>
      <c r="N193" s="272"/>
      <c r="O193" s="272"/>
      <c r="P193" s="15"/>
      <c r="Q193" s="135"/>
      <c r="R193" s="278"/>
      <c r="S193" s="135"/>
      <c r="T193" s="136"/>
      <c r="U193" s="135"/>
      <c r="V193" s="136"/>
      <c r="W193" s="135"/>
      <c r="X193" s="136"/>
      <c r="Y193" s="135"/>
      <c r="Z193" s="136"/>
      <c r="AA193" s="135"/>
      <c r="AB193" s="136"/>
      <c r="AC193" s="135"/>
      <c r="AD193" s="136"/>
      <c r="AE193" s="135"/>
      <c r="AF193" s="136"/>
      <c r="AG193" s="135"/>
      <c r="AH193" s="136"/>
    </row>
    <row r="194" spans="1:34" s="284" customFormat="1" ht="13" customHeight="1" x14ac:dyDescent="0.25">
      <c r="A194" s="6"/>
      <c r="B194" s="2"/>
      <c r="C194" s="2"/>
      <c r="D194" s="173"/>
      <c r="E194" s="67"/>
      <c r="F194" s="68"/>
      <c r="G194" s="17"/>
      <c r="H194" s="22"/>
      <c r="I194" s="65"/>
      <c r="J194" s="266">
        <f t="shared" si="74"/>
        <v>0</v>
      </c>
      <c r="K194" s="15"/>
      <c r="L194" s="272"/>
      <c r="M194" s="272"/>
      <c r="N194" s="272"/>
      <c r="O194" s="272"/>
      <c r="P194" s="15"/>
      <c r="Q194" s="135"/>
      <c r="R194" s="278"/>
      <c r="S194" s="135"/>
      <c r="T194" s="136"/>
      <c r="U194" s="135"/>
      <c r="V194" s="136"/>
      <c r="W194" s="135"/>
      <c r="X194" s="136"/>
      <c r="Y194" s="135"/>
      <c r="Z194" s="136"/>
      <c r="AA194" s="135"/>
      <c r="AB194" s="136"/>
      <c r="AC194" s="135"/>
      <c r="AD194" s="136"/>
      <c r="AE194" s="135"/>
      <c r="AF194" s="136"/>
      <c r="AG194" s="135"/>
      <c r="AH194" s="136"/>
    </row>
    <row r="195" spans="1:34" s="284" customFormat="1" x14ac:dyDescent="0.25">
      <c r="A195" s="23"/>
      <c r="B195" s="281"/>
      <c r="C195" s="282" t="s">
        <v>166</v>
      </c>
      <c r="D195" s="24"/>
      <c r="E195" s="25"/>
      <c r="F195" s="26"/>
      <c r="G195" s="27"/>
      <c r="H195" s="28"/>
      <c r="I195" s="29"/>
      <c r="J195" s="265">
        <f>SUM(J184:J193)</f>
        <v>135000</v>
      </c>
      <c r="K195" s="15"/>
      <c r="L195" s="265">
        <f>SUM(K183:L194)</f>
        <v>0</v>
      </c>
      <c r="M195" s="265">
        <f t="shared" ref="M195:O195" si="75">SUM(L183:M194)</f>
        <v>0</v>
      </c>
      <c r="N195" s="265">
        <f t="shared" si="75"/>
        <v>0</v>
      </c>
      <c r="O195" s="265">
        <f t="shared" si="75"/>
        <v>0</v>
      </c>
      <c r="P195" s="15"/>
      <c r="Q195" s="276"/>
      <c r="R195" s="285">
        <f>SUM(R183:R194)</f>
        <v>0</v>
      </c>
      <c r="S195" s="276"/>
      <c r="T195" s="285">
        <f t="shared" ref="T195" si="76">SUM(T183:T194)</f>
        <v>0</v>
      </c>
      <c r="U195" s="276"/>
      <c r="V195" s="285">
        <f t="shared" ref="V195" si="77">SUM(V183:V194)</f>
        <v>0</v>
      </c>
      <c r="W195" s="276"/>
      <c r="X195" s="285">
        <f t="shared" ref="X195" si="78">SUM(X183:X194)</f>
        <v>0</v>
      </c>
      <c r="Y195" s="276"/>
      <c r="Z195" s="285">
        <f t="shared" ref="Z195" si="79">SUM(Z183:Z194)</f>
        <v>0</v>
      </c>
      <c r="AA195" s="276"/>
      <c r="AB195" s="285">
        <f t="shared" ref="AB195" si="80">SUM(AB183:AB194)</f>
        <v>0</v>
      </c>
      <c r="AC195" s="276"/>
      <c r="AD195" s="285">
        <f t="shared" ref="AD195" si="81">SUM(AD183:AD194)</f>
        <v>0</v>
      </c>
      <c r="AE195" s="276"/>
      <c r="AF195" s="285">
        <f t="shared" ref="AF195" si="82">SUM(AF183:AF194)</f>
        <v>0</v>
      </c>
      <c r="AG195" s="276"/>
      <c r="AH195" s="285">
        <f t="shared" ref="AH195" si="83">SUM(AH183:AH194)</f>
        <v>0</v>
      </c>
    </row>
    <row r="196" spans="1:34" s="284" customFormat="1" ht="13" customHeight="1" x14ac:dyDescent="0.25">
      <c r="A196" s="6"/>
      <c r="B196" s="2"/>
      <c r="C196" s="2"/>
      <c r="D196" s="164"/>
      <c r="E196" s="67"/>
      <c r="F196" s="68"/>
      <c r="G196" s="17"/>
      <c r="H196" s="22"/>
      <c r="I196" s="65"/>
      <c r="J196" s="264"/>
      <c r="K196" s="15"/>
      <c r="L196" s="272"/>
      <c r="M196" s="272"/>
      <c r="N196" s="272"/>
      <c r="O196" s="272"/>
      <c r="P196" s="15"/>
      <c r="Q196" s="135"/>
      <c r="R196" s="278"/>
      <c r="S196" s="135"/>
      <c r="T196" s="136"/>
      <c r="U196" s="135"/>
      <c r="V196" s="136"/>
      <c r="W196" s="135"/>
      <c r="X196" s="136"/>
      <c r="Y196" s="135"/>
      <c r="Z196" s="136"/>
      <c r="AA196" s="135"/>
      <c r="AB196" s="136"/>
      <c r="AC196" s="135"/>
      <c r="AD196" s="136"/>
      <c r="AE196" s="135"/>
      <c r="AF196" s="136"/>
      <c r="AG196" s="135"/>
      <c r="AH196" s="136"/>
    </row>
    <row r="197" spans="1:34" s="284" customFormat="1" ht="13" customHeight="1" thickBot="1" x14ac:dyDescent="0.3">
      <c r="A197" s="6"/>
      <c r="B197" s="2"/>
      <c r="C197" s="2"/>
      <c r="D197" s="164"/>
      <c r="E197" s="67"/>
      <c r="F197" s="68"/>
      <c r="G197" s="17"/>
      <c r="H197" s="22"/>
      <c r="I197" s="65"/>
      <c r="J197" s="264"/>
      <c r="K197" s="15"/>
      <c r="L197" s="272"/>
      <c r="M197" s="272"/>
      <c r="N197" s="272"/>
      <c r="O197" s="272"/>
      <c r="P197" s="15"/>
      <c r="Q197" s="135"/>
      <c r="R197" s="278"/>
      <c r="S197" s="135"/>
      <c r="T197" s="136"/>
      <c r="U197" s="135"/>
      <c r="V197" s="136"/>
      <c r="W197" s="135"/>
      <c r="X197" s="136"/>
      <c r="Y197" s="135"/>
      <c r="Z197" s="136"/>
      <c r="AA197" s="135"/>
      <c r="AB197" s="136"/>
      <c r="AC197" s="135"/>
      <c r="AD197" s="136"/>
      <c r="AE197" s="135"/>
      <c r="AF197" s="136"/>
      <c r="AG197" s="135"/>
      <c r="AH197" s="136"/>
    </row>
    <row r="198" spans="1:34" s="284" customFormat="1" ht="23" customHeight="1" thickBot="1" x14ac:dyDescent="0.3">
      <c r="A198" s="434"/>
      <c r="B198" s="435" t="s">
        <v>167</v>
      </c>
      <c r="C198" s="436"/>
      <c r="D198" s="436"/>
      <c r="E198" s="437"/>
      <c r="F198" s="438"/>
      <c r="G198" s="439"/>
      <c r="H198" s="440"/>
      <c r="I198" s="441"/>
      <c r="J198" s="442">
        <f>J17+J70+J110+J145+J182+J195</f>
        <v>5049937.9184304085</v>
      </c>
      <c r="K198" s="443"/>
      <c r="L198" s="442">
        <f t="shared" ref="L198:O198" si="84">L17+L70+L110+L145+L182+L195</f>
        <v>10500</v>
      </c>
      <c r="M198" s="442">
        <f t="shared" si="84"/>
        <v>18000</v>
      </c>
      <c r="N198" s="442">
        <f t="shared" si="84"/>
        <v>28500</v>
      </c>
      <c r="O198" s="442">
        <f t="shared" si="84"/>
        <v>4886437.9184304085</v>
      </c>
      <c r="P198" s="443"/>
      <c r="Q198" s="442"/>
      <c r="R198" s="442">
        <f t="shared" ref="R198:AH198" si="85">R17+R70+R110+R145+R182+R195</f>
        <v>2000</v>
      </c>
      <c r="S198" s="442"/>
      <c r="T198" s="442">
        <f t="shared" si="85"/>
        <v>5000</v>
      </c>
      <c r="U198" s="442"/>
      <c r="V198" s="442">
        <f t="shared" si="85"/>
        <v>3000</v>
      </c>
      <c r="W198" s="442"/>
      <c r="X198" s="442">
        <f t="shared" si="85"/>
        <v>500</v>
      </c>
      <c r="Y198" s="442"/>
      <c r="Z198" s="442">
        <f t="shared" si="85"/>
        <v>1500</v>
      </c>
      <c r="AA198" s="442"/>
      <c r="AB198" s="442">
        <f t="shared" si="85"/>
        <v>3000</v>
      </c>
      <c r="AC198" s="442"/>
      <c r="AD198" s="442">
        <f t="shared" si="85"/>
        <v>8000</v>
      </c>
      <c r="AE198" s="442"/>
      <c r="AF198" s="442">
        <f t="shared" si="85"/>
        <v>3000</v>
      </c>
      <c r="AG198" s="442"/>
      <c r="AH198" s="444">
        <f t="shared" si="85"/>
        <v>2500</v>
      </c>
    </row>
    <row r="205" spans="1:34" ht="15.5" x14ac:dyDescent="0.35">
      <c r="Q205" s="445" t="s">
        <v>483</v>
      </c>
      <c r="R205" s="445"/>
      <c r="S205" s="445"/>
      <c r="T205" s="446">
        <v>1</v>
      </c>
      <c r="U205" s="446">
        <v>2</v>
      </c>
      <c r="V205" s="446">
        <v>3</v>
      </c>
      <c r="W205" s="446">
        <v>4</v>
      </c>
      <c r="X205" s="446">
        <v>5</v>
      </c>
      <c r="Y205" s="446">
        <v>6</v>
      </c>
      <c r="Z205" s="446">
        <v>7</v>
      </c>
      <c r="AA205" s="446">
        <v>8</v>
      </c>
      <c r="AB205" s="446">
        <v>9</v>
      </c>
      <c r="AC205" s="446">
        <v>10</v>
      </c>
      <c r="AD205" s="446">
        <v>11</v>
      </c>
      <c r="AE205" s="446">
        <v>12</v>
      </c>
    </row>
    <row r="206" spans="1:34" ht="14.5" x14ac:dyDescent="0.45">
      <c r="Q206" s="447" t="s">
        <v>484</v>
      </c>
      <c r="R206" s="448" t="s">
        <v>485</v>
      </c>
      <c r="S206" s="446" t="s">
        <v>486</v>
      </c>
      <c r="T206" s="449" t="s">
        <v>492</v>
      </c>
      <c r="U206" s="449" t="s">
        <v>493</v>
      </c>
      <c r="V206" s="449" t="s">
        <v>494</v>
      </c>
      <c r="W206" s="449" t="s">
        <v>495</v>
      </c>
      <c r="X206" s="449" t="s">
        <v>496</v>
      </c>
      <c r="Y206" s="449" t="s">
        <v>497</v>
      </c>
      <c r="Z206" s="449" t="s">
        <v>498</v>
      </c>
      <c r="AA206" s="449" t="s">
        <v>487</v>
      </c>
      <c r="AB206" s="449" t="s">
        <v>488</v>
      </c>
      <c r="AC206" s="449" t="s">
        <v>489</v>
      </c>
      <c r="AD206" s="449" t="s">
        <v>490</v>
      </c>
      <c r="AE206" s="449" t="s">
        <v>491</v>
      </c>
    </row>
    <row r="207" spans="1:34" ht="13" x14ac:dyDescent="0.3">
      <c r="Q207" s="450"/>
      <c r="R207" s="468" t="s">
        <v>187</v>
      </c>
      <c r="S207" s="451"/>
      <c r="T207" s="451"/>
      <c r="U207" s="451"/>
      <c r="V207" s="452"/>
      <c r="W207" s="451"/>
      <c r="X207" s="453"/>
      <c r="Y207" s="454"/>
      <c r="Z207" s="454"/>
      <c r="AA207" s="454"/>
      <c r="AB207" s="454"/>
      <c r="AC207" s="454"/>
      <c r="AD207" s="454"/>
      <c r="AE207" s="452"/>
    </row>
    <row r="208" spans="1:34" ht="13" x14ac:dyDescent="0.3">
      <c r="Q208" s="450"/>
      <c r="R208" s="468" t="s">
        <v>46</v>
      </c>
      <c r="S208" s="451"/>
      <c r="T208" s="451"/>
      <c r="U208" s="451"/>
      <c r="V208" s="451"/>
      <c r="W208" s="451"/>
      <c r="X208" s="451"/>
      <c r="Y208" s="451"/>
      <c r="Z208" s="451"/>
      <c r="AA208" s="454"/>
      <c r="AB208" s="454"/>
      <c r="AC208" s="454"/>
      <c r="AD208" s="454"/>
      <c r="AE208" s="451"/>
    </row>
    <row r="209" spans="17:31" ht="13" x14ac:dyDescent="0.3">
      <c r="Q209" s="450"/>
      <c r="R209" s="468" t="s">
        <v>502</v>
      </c>
      <c r="S209" s="451"/>
      <c r="T209" s="451"/>
      <c r="U209" s="451"/>
      <c r="V209" s="451"/>
      <c r="W209" s="452"/>
      <c r="X209" s="453"/>
      <c r="Y209" s="454"/>
      <c r="Z209" s="454"/>
      <c r="AA209" s="454"/>
      <c r="AB209" s="454"/>
      <c r="AC209" s="454"/>
      <c r="AD209" s="454"/>
      <c r="AE209" s="451"/>
    </row>
    <row r="210" spans="17:31" ht="13" x14ac:dyDescent="0.3">
      <c r="Q210" s="450"/>
      <c r="R210" s="467" t="s">
        <v>190</v>
      </c>
      <c r="S210" s="451"/>
      <c r="T210" s="455"/>
      <c r="U210" s="451"/>
      <c r="V210" s="451"/>
      <c r="W210" s="451"/>
      <c r="X210" s="451"/>
      <c r="Y210" s="451"/>
      <c r="Z210" s="451"/>
      <c r="AA210" s="454"/>
      <c r="AB210" s="454"/>
      <c r="AC210" s="454"/>
      <c r="AD210" s="454"/>
      <c r="AE210" s="451"/>
    </row>
    <row r="211" spans="17:31" ht="13" x14ac:dyDescent="0.3">
      <c r="Q211" s="450"/>
      <c r="R211" s="467" t="s">
        <v>192</v>
      </c>
      <c r="S211" s="451"/>
      <c r="T211" s="451"/>
      <c r="U211" s="451"/>
      <c r="V211" s="452"/>
      <c r="W211" s="452"/>
      <c r="X211" s="453"/>
      <c r="Y211" s="454"/>
      <c r="Z211" s="454"/>
      <c r="AA211" s="454"/>
      <c r="AB211" s="454"/>
      <c r="AC211" s="454"/>
      <c r="AD211" s="454"/>
      <c r="AE211" s="452"/>
    </row>
    <row r="212" spans="17:31" ht="13" x14ac:dyDescent="0.3">
      <c r="Q212" s="450"/>
      <c r="R212" s="467" t="s">
        <v>499</v>
      </c>
      <c r="S212" s="451"/>
      <c r="T212" s="451"/>
      <c r="U212" s="451"/>
      <c r="V212" s="452"/>
      <c r="W212" s="452"/>
      <c r="X212" s="453"/>
      <c r="Y212" s="454"/>
      <c r="Z212" s="454"/>
      <c r="AA212" s="454"/>
      <c r="AB212" s="454"/>
      <c r="AC212" s="454"/>
      <c r="AD212" s="454"/>
      <c r="AE212" s="452"/>
    </row>
    <row r="213" spans="17:31" ht="13" x14ac:dyDescent="0.3">
      <c r="Q213" s="456"/>
      <c r="R213" s="467" t="s">
        <v>193</v>
      </c>
      <c r="S213" s="451"/>
      <c r="T213" s="451"/>
      <c r="U213" s="451"/>
      <c r="V213" s="451"/>
      <c r="W213" s="451"/>
      <c r="X213" s="451"/>
      <c r="Y213" s="451"/>
      <c r="Z213" s="451"/>
      <c r="AA213" s="451"/>
      <c r="AB213" s="451"/>
      <c r="AC213" s="451"/>
      <c r="AD213" s="451"/>
      <c r="AE213" s="451"/>
    </row>
    <row r="214" spans="17:31" ht="13" x14ac:dyDescent="0.3">
      <c r="Q214" s="456"/>
      <c r="R214" s="467" t="s">
        <v>194</v>
      </c>
      <c r="S214" s="451"/>
      <c r="T214" s="451"/>
      <c r="U214" s="451"/>
      <c r="V214" s="452"/>
      <c r="W214" s="452"/>
      <c r="X214" s="453"/>
      <c r="Y214" s="454"/>
      <c r="Z214" s="454"/>
      <c r="AA214" s="454"/>
      <c r="AB214" s="454"/>
      <c r="AC214" s="454"/>
      <c r="AD214" s="454"/>
      <c r="AE214" s="452"/>
    </row>
    <row r="215" spans="17:31" ht="13.5" thickBot="1" x14ac:dyDescent="0.35">
      <c r="Q215" s="450"/>
      <c r="R215" s="467" t="s">
        <v>191</v>
      </c>
      <c r="S215" s="451"/>
      <c r="T215" s="451"/>
      <c r="U215" s="451"/>
      <c r="V215" s="451"/>
      <c r="W215" s="451"/>
      <c r="X215" s="451"/>
      <c r="Y215" s="451"/>
      <c r="Z215" s="451"/>
      <c r="AA215" s="451"/>
      <c r="AB215" s="451"/>
      <c r="AC215" s="451"/>
      <c r="AD215" s="451"/>
      <c r="AE215" s="451"/>
    </row>
    <row r="216" spans="17:31" ht="15" thickBot="1" x14ac:dyDescent="0.3">
      <c r="Q216" s="457"/>
      <c r="R216" s="457" t="s">
        <v>244</v>
      </c>
      <c r="S216" s="457">
        <f>SUM(S207:S215)</f>
        <v>0</v>
      </c>
      <c r="T216" s="457">
        <f t="shared" ref="T216:AD216" si="86">SUM(T207:T215)</f>
        <v>0</v>
      </c>
      <c r="U216" s="457">
        <f t="shared" si="86"/>
        <v>0</v>
      </c>
      <c r="V216" s="457">
        <f t="shared" si="86"/>
        <v>0</v>
      </c>
      <c r="W216" s="457">
        <f t="shared" si="86"/>
        <v>0</v>
      </c>
      <c r="X216" s="457">
        <f t="shared" si="86"/>
        <v>0</v>
      </c>
      <c r="Y216" s="457">
        <f t="shared" si="86"/>
        <v>0</v>
      </c>
      <c r="Z216" s="457">
        <f t="shared" si="86"/>
        <v>0</v>
      </c>
      <c r="AA216" s="457">
        <f t="shared" si="86"/>
        <v>0</v>
      </c>
      <c r="AB216" s="457">
        <f t="shared" si="86"/>
        <v>0</v>
      </c>
      <c r="AC216" s="457">
        <f t="shared" si="86"/>
        <v>0</v>
      </c>
      <c r="AD216" s="457">
        <f t="shared" si="86"/>
        <v>0</v>
      </c>
      <c r="AE216" s="457">
        <f>SUM(AE207:AE215)</f>
        <v>0</v>
      </c>
    </row>
    <row r="217" spans="17:31" ht="13" x14ac:dyDescent="0.3">
      <c r="Q217" s="458"/>
      <c r="R217" s="459"/>
      <c r="S217" s="458"/>
      <c r="T217" s="460"/>
      <c r="U217" s="458"/>
      <c r="V217" s="459"/>
      <c r="W217" s="458"/>
      <c r="X217" s="458"/>
      <c r="Y217" s="459"/>
      <c r="Z217" s="459"/>
      <c r="AA217" s="459"/>
      <c r="AB217" s="459"/>
      <c r="AC217" s="458"/>
      <c r="AD217" s="458"/>
      <c r="AE217" s="458"/>
    </row>
    <row r="218" spans="17:31" ht="13" x14ac:dyDescent="0.3">
      <c r="Q218" s="461"/>
      <c r="R218" s="462" t="s">
        <v>500</v>
      </c>
      <c r="S218" s="463" t="e">
        <f>SUM(#REF!)</f>
        <v>#REF!</v>
      </c>
      <c r="T218" s="464" t="e">
        <f>S218/12</f>
        <v>#REF!</v>
      </c>
      <c r="U218" s="465" t="e">
        <f>T218</f>
        <v>#REF!</v>
      </c>
      <c r="V218" s="465" t="e">
        <f t="shared" ref="V218:AE218" si="87">U218</f>
        <v>#REF!</v>
      </c>
      <c r="W218" s="465" t="e">
        <f t="shared" si="87"/>
        <v>#REF!</v>
      </c>
      <c r="X218" s="465" t="e">
        <f t="shared" si="87"/>
        <v>#REF!</v>
      </c>
      <c r="Y218" s="465" t="e">
        <f t="shared" si="87"/>
        <v>#REF!</v>
      </c>
      <c r="Z218" s="465" t="e">
        <f t="shared" si="87"/>
        <v>#REF!</v>
      </c>
      <c r="AA218" s="465" t="e">
        <f t="shared" si="87"/>
        <v>#REF!</v>
      </c>
      <c r="AB218" s="465" t="e">
        <f t="shared" si="87"/>
        <v>#REF!</v>
      </c>
      <c r="AC218" s="465" t="e">
        <f t="shared" si="87"/>
        <v>#REF!</v>
      </c>
      <c r="AD218" s="465" t="e">
        <f t="shared" si="87"/>
        <v>#REF!</v>
      </c>
      <c r="AE218" s="465" t="e">
        <f t="shared" si="87"/>
        <v>#REF!</v>
      </c>
    </row>
    <row r="219" spans="17:31" ht="13" x14ac:dyDescent="0.3">
      <c r="Q219" s="461"/>
      <c r="R219" s="466" t="s">
        <v>501</v>
      </c>
      <c r="S219" s="463" t="e">
        <f>S216-S218</f>
        <v>#REF!</v>
      </c>
      <c r="T219" s="463" t="e">
        <f t="shared" ref="T219:AE219" si="88">T216-T218</f>
        <v>#REF!</v>
      </c>
      <c r="U219" s="463" t="e">
        <f t="shared" si="88"/>
        <v>#REF!</v>
      </c>
      <c r="V219" s="463" t="e">
        <f t="shared" si="88"/>
        <v>#REF!</v>
      </c>
      <c r="W219" s="463" t="e">
        <f t="shared" si="88"/>
        <v>#REF!</v>
      </c>
      <c r="X219" s="463" t="e">
        <f t="shared" si="88"/>
        <v>#REF!</v>
      </c>
      <c r="Y219" s="463" t="e">
        <f t="shared" si="88"/>
        <v>#REF!</v>
      </c>
      <c r="Z219" s="463" t="e">
        <f t="shared" si="88"/>
        <v>#REF!</v>
      </c>
      <c r="AA219" s="463" t="e">
        <f t="shared" si="88"/>
        <v>#REF!</v>
      </c>
      <c r="AB219" s="463" t="e">
        <f t="shared" si="88"/>
        <v>#REF!</v>
      </c>
      <c r="AC219" s="463" t="e">
        <f t="shared" si="88"/>
        <v>#REF!</v>
      </c>
      <c r="AD219" s="463" t="e">
        <f t="shared" si="88"/>
        <v>#REF!</v>
      </c>
      <c r="AE219" s="463" t="e">
        <f t="shared" si="88"/>
        <v>#REF!</v>
      </c>
    </row>
  </sheetData>
  <protectedRanges>
    <protectedRange sqref="C173:C174" name="Range2_1"/>
  </protectedRanges>
  <mergeCells count="41">
    <mergeCell ref="Q205:S205"/>
    <mergeCell ref="AG2:AH2"/>
    <mergeCell ref="AC1:AD1"/>
    <mergeCell ref="AE1:AF1"/>
    <mergeCell ref="AG1:AH1"/>
    <mergeCell ref="Y3:Z3"/>
    <mergeCell ref="AA3:AB3"/>
    <mergeCell ref="AA2:AB2"/>
    <mergeCell ref="AC2:AD2"/>
    <mergeCell ref="AE2:AF2"/>
    <mergeCell ref="AC3:AD3"/>
    <mergeCell ref="AE3:AF3"/>
    <mergeCell ref="AG3:AH3"/>
    <mergeCell ref="AC4:AD4"/>
    <mergeCell ref="AE4:AF4"/>
    <mergeCell ref="AG4:AH4"/>
    <mergeCell ref="Q1:R1"/>
    <mergeCell ref="S1:T1"/>
    <mergeCell ref="U1:V1"/>
    <mergeCell ref="W1:X1"/>
    <mergeCell ref="Y1:Z1"/>
    <mergeCell ref="Q3:R3"/>
    <mergeCell ref="S3:T3"/>
    <mergeCell ref="U3:V3"/>
    <mergeCell ref="W3:X3"/>
    <mergeCell ref="Q2:R2"/>
    <mergeCell ref="S2:T2"/>
    <mergeCell ref="U2:V2"/>
    <mergeCell ref="W2:X2"/>
    <mergeCell ref="A125:A132"/>
    <mergeCell ref="A133:A137"/>
    <mergeCell ref="AA1:AB1"/>
    <mergeCell ref="Y4:Z4"/>
    <mergeCell ref="AA4:AB4"/>
    <mergeCell ref="Y2:Z2"/>
    <mergeCell ref="G4:J4"/>
    <mergeCell ref="Q4:R4"/>
    <mergeCell ref="S4:T4"/>
    <mergeCell ref="U4:V4"/>
    <mergeCell ref="W4:X4"/>
    <mergeCell ref="A113:A12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>
      <selection activeCell="E31" sqref="E31"/>
    </sheetView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"/>
  <sheetViews>
    <sheetView workbookViewId="0">
      <selection activeCell="H28" sqref="H28"/>
    </sheetView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"/>
  <sheetViews>
    <sheetView workbookViewId="0">
      <selection activeCell="I32" sqref="I32"/>
    </sheetView>
  </sheetViews>
  <sheetFormatPr defaultRowHeight="14.5" x14ac:dyDescent="0.3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8"/>
  <sheetViews>
    <sheetView workbookViewId="0">
      <selection activeCell="J30" sqref="J30"/>
    </sheetView>
  </sheetViews>
  <sheetFormatPr defaultRowHeight="14.5" x14ac:dyDescent="0.35"/>
  <cols>
    <col min="3" max="3" width="40.7265625" customWidth="1"/>
    <col min="4" max="4" width="41.54296875" customWidth="1"/>
    <col min="5" max="5" width="15.6328125" customWidth="1"/>
  </cols>
  <sheetData>
    <row r="3" spans="2:9" x14ac:dyDescent="0.35">
      <c r="B3" s="343"/>
      <c r="C3" s="343"/>
      <c r="D3" s="343"/>
      <c r="E3" s="343"/>
      <c r="F3" s="343"/>
      <c r="G3" s="343"/>
      <c r="H3" s="343">
        <v>14500</v>
      </c>
      <c r="I3" s="343"/>
    </row>
    <row r="4" spans="2:9" ht="15.5" x14ac:dyDescent="0.35">
      <c r="B4" s="343"/>
      <c r="C4" s="344" t="s">
        <v>326</v>
      </c>
      <c r="D4" s="343"/>
      <c r="E4" s="343"/>
      <c r="F4" s="343"/>
      <c r="G4" s="343"/>
      <c r="H4" s="343"/>
      <c r="I4" s="343"/>
    </row>
    <row r="5" spans="2:9" x14ac:dyDescent="0.35">
      <c r="B5" s="343"/>
      <c r="C5" s="343"/>
      <c r="D5" s="343"/>
      <c r="E5" s="343"/>
      <c r="F5" s="343"/>
      <c r="G5" s="343"/>
      <c r="H5" s="343"/>
      <c r="I5" s="343"/>
    </row>
    <row r="6" spans="2:9" ht="26" x14ac:dyDescent="0.35">
      <c r="B6" s="343"/>
      <c r="C6" s="345" t="s">
        <v>327</v>
      </c>
      <c r="D6" s="346" t="s">
        <v>328</v>
      </c>
      <c r="E6" s="347"/>
      <c r="F6" s="348" t="s">
        <v>329</v>
      </c>
      <c r="G6" s="348" t="s">
        <v>294</v>
      </c>
      <c r="H6" s="349" t="s">
        <v>330</v>
      </c>
      <c r="I6" s="343"/>
    </row>
    <row r="7" spans="2:9" x14ac:dyDescent="0.35">
      <c r="B7" s="343"/>
      <c r="C7" s="350" t="s">
        <v>331</v>
      </c>
      <c r="D7" s="351">
        <v>1000</v>
      </c>
      <c r="E7" s="343"/>
      <c r="F7" s="343"/>
      <c r="G7" s="343"/>
      <c r="H7" s="352"/>
      <c r="I7" s="343"/>
    </row>
    <row r="8" spans="2:9" x14ac:dyDescent="0.35">
      <c r="B8" s="343"/>
      <c r="C8" s="350" t="s">
        <v>332</v>
      </c>
      <c r="D8" s="351">
        <v>10000</v>
      </c>
      <c r="E8" s="351">
        <v>1</v>
      </c>
      <c r="F8" s="353">
        <v>5</v>
      </c>
      <c r="G8" s="353">
        <f t="shared" ref="G8:G13" si="0">+D7*E8*F8</f>
        <v>5000</v>
      </c>
      <c r="H8" s="352"/>
      <c r="I8" s="343"/>
    </row>
    <row r="9" spans="2:9" x14ac:dyDescent="0.35">
      <c r="B9" s="343"/>
      <c r="C9" s="350" t="s">
        <v>333</v>
      </c>
      <c r="D9" s="351">
        <v>1000</v>
      </c>
      <c r="E9" s="351">
        <v>1</v>
      </c>
      <c r="F9" s="353">
        <v>1</v>
      </c>
      <c r="G9" s="353">
        <f t="shared" si="0"/>
        <v>10000</v>
      </c>
      <c r="H9" s="352"/>
      <c r="I9" s="343"/>
    </row>
    <row r="10" spans="2:9" x14ac:dyDescent="0.35">
      <c r="B10" s="343"/>
      <c r="C10" s="350" t="s">
        <v>334</v>
      </c>
      <c r="D10" s="351">
        <v>3900</v>
      </c>
      <c r="E10" s="351">
        <v>1</v>
      </c>
      <c r="F10" s="353">
        <v>1</v>
      </c>
      <c r="G10" s="353">
        <f t="shared" si="0"/>
        <v>1000</v>
      </c>
      <c r="H10" s="352"/>
      <c r="I10" s="343"/>
    </row>
    <row r="11" spans="2:9" x14ac:dyDescent="0.35">
      <c r="B11" s="343"/>
      <c r="C11" s="350" t="s">
        <v>335</v>
      </c>
      <c r="D11" s="351">
        <v>1000</v>
      </c>
      <c r="E11" s="351">
        <v>1</v>
      </c>
      <c r="F11" s="353">
        <v>1</v>
      </c>
      <c r="G11" s="353">
        <f t="shared" si="0"/>
        <v>3900</v>
      </c>
      <c r="H11" s="352"/>
      <c r="I11" s="343"/>
    </row>
    <row r="12" spans="2:9" x14ac:dyDescent="0.35">
      <c r="B12" s="343"/>
      <c r="C12" s="350" t="s">
        <v>336</v>
      </c>
      <c r="D12" s="351">
        <v>1</v>
      </c>
      <c r="E12" s="351">
        <v>1</v>
      </c>
      <c r="F12" s="353">
        <v>1</v>
      </c>
      <c r="G12" s="353">
        <f t="shared" si="0"/>
        <v>1000</v>
      </c>
      <c r="H12" s="352"/>
      <c r="I12" s="343"/>
    </row>
    <row r="13" spans="2:9" x14ac:dyDescent="0.35">
      <c r="B13" s="343"/>
      <c r="C13" s="350" t="s">
        <v>337</v>
      </c>
      <c r="D13" s="351"/>
      <c r="E13" s="351">
        <v>1</v>
      </c>
      <c r="F13" s="353">
        <v>286</v>
      </c>
      <c r="G13" s="353">
        <f t="shared" si="0"/>
        <v>286</v>
      </c>
      <c r="H13" s="352"/>
      <c r="I13" s="343"/>
    </row>
    <row r="14" spans="2:9" ht="15" thickBot="1" x14ac:dyDescent="0.4">
      <c r="B14" s="343"/>
      <c r="C14" s="350"/>
      <c r="D14" s="351"/>
      <c r="E14" s="351"/>
      <c r="F14" s="354">
        <f>SUM(F8:F13)</f>
        <v>295</v>
      </c>
      <c r="G14" s="354">
        <f>SUM(G8:G13)</f>
        <v>21186</v>
      </c>
      <c r="H14" s="355">
        <f>G14/D7</f>
        <v>21.186</v>
      </c>
      <c r="I14" s="343"/>
    </row>
    <row r="15" spans="2:9" ht="15" thickTop="1" x14ac:dyDescent="0.35">
      <c r="B15" s="343"/>
      <c r="C15" s="350"/>
      <c r="D15" s="351"/>
      <c r="E15" s="351"/>
      <c r="F15" s="356"/>
      <c r="G15" s="353"/>
      <c r="H15" s="343"/>
      <c r="I15" s="343"/>
    </row>
    <row r="16" spans="2:9" x14ac:dyDescent="0.35">
      <c r="B16" s="343"/>
      <c r="C16" s="350"/>
      <c r="D16" s="351"/>
      <c r="E16" s="351"/>
      <c r="F16" s="356"/>
      <c r="G16" s="353"/>
      <c r="H16" s="343"/>
      <c r="I16" s="343"/>
    </row>
    <row r="17" spans="2:9" x14ac:dyDescent="0.35">
      <c r="B17" s="343"/>
      <c r="C17" s="357" t="s">
        <v>338</v>
      </c>
      <c r="D17" s="351">
        <v>1</v>
      </c>
      <c r="E17" s="351">
        <v>1</v>
      </c>
      <c r="F17" s="356">
        <v>1000</v>
      </c>
      <c r="G17" s="353">
        <f t="shared" ref="G17" si="1">+D17*E17*F17</f>
        <v>1000</v>
      </c>
      <c r="H17" s="343"/>
      <c r="I17" s="343"/>
    </row>
    <row r="18" spans="2:9" x14ac:dyDescent="0.35">
      <c r="B18" s="343"/>
      <c r="C18" s="350" t="s">
        <v>339</v>
      </c>
      <c r="D18" s="343"/>
      <c r="E18" s="343"/>
      <c r="F18" s="343"/>
      <c r="G18" s="343"/>
      <c r="H18" s="343"/>
      <c r="I18" s="343"/>
    </row>
    <row r="19" spans="2:9" x14ac:dyDescent="0.35">
      <c r="B19" s="343"/>
      <c r="C19" s="350"/>
      <c r="D19" s="343"/>
      <c r="E19" s="343"/>
      <c r="F19" s="343"/>
      <c r="G19" s="343"/>
      <c r="H19" s="343"/>
      <c r="I19" s="343"/>
    </row>
    <row r="20" spans="2:9" x14ac:dyDescent="0.35">
      <c r="B20" s="343"/>
      <c r="C20" s="358"/>
      <c r="I20" s="343"/>
    </row>
    <row r="21" spans="2:9" x14ac:dyDescent="0.35">
      <c r="B21" s="343"/>
      <c r="C21" s="345" t="s">
        <v>340</v>
      </c>
      <c r="D21" s="359" t="s">
        <v>341</v>
      </c>
      <c r="E21" s="359" t="s">
        <v>342</v>
      </c>
      <c r="F21" s="343"/>
      <c r="G21" s="360"/>
      <c r="I21" s="343"/>
    </row>
    <row r="22" spans="2:9" x14ac:dyDescent="0.35">
      <c r="B22" s="343"/>
      <c r="C22" s="361" t="s">
        <v>343</v>
      </c>
      <c r="D22" s="362">
        <v>220000</v>
      </c>
      <c r="E22" s="363" t="e">
        <f>D22/$H$1</f>
        <v>#DIV/0!</v>
      </c>
      <c r="F22" s="343"/>
      <c r="I22" s="343"/>
    </row>
    <row r="23" spans="2:9" x14ac:dyDescent="0.35">
      <c r="B23" s="343"/>
      <c r="C23" s="361" t="s">
        <v>344</v>
      </c>
      <c r="D23" s="362">
        <v>45000</v>
      </c>
      <c r="E23" s="363" t="e">
        <f t="shared" ref="E23:E28" si="2">D23/$H$1</f>
        <v>#DIV/0!</v>
      </c>
      <c r="F23" s="343"/>
      <c r="I23" s="343"/>
    </row>
    <row r="24" spans="2:9" x14ac:dyDescent="0.35">
      <c r="B24" s="343"/>
      <c r="C24" s="361" t="s">
        <v>345</v>
      </c>
      <c r="D24" s="362">
        <v>10000</v>
      </c>
      <c r="E24" s="363" t="e">
        <f t="shared" si="2"/>
        <v>#DIV/0!</v>
      </c>
      <c r="F24" s="343"/>
      <c r="I24" s="343"/>
    </row>
    <row r="25" spans="2:9" x14ac:dyDescent="0.35">
      <c r="B25" s="343"/>
      <c r="C25" s="361" t="s">
        <v>346</v>
      </c>
      <c r="D25" s="362">
        <v>40000</v>
      </c>
      <c r="E25" s="363" t="e">
        <f t="shared" si="2"/>
        <v>#DIV/0!</v>
      </c>
      <c r="F25" s="343"/>
      <c r="G25" s="343"/>
      <c r="I25" s="343"/>
    </row>
    <row r="26" spans="2:9" x14ac:dyDescent="0.35">
      <c r="B26" s="343"/>
      <c r="C26" s="361" t="s">
        <v>347</v>
      </c>
      <c r="D26" s="362">
        <v>55000</v>
      </c>
      <c r="E26" s="363" t="e">
        <f t="shared" si="2"/>
        <v>#DIV/0!</v>
      </c>
      <c r="F26" s="343"/>
      <c r="G26" s="343"/>
      <c r="I26" s="343"/>
    </row>
    <row r="27" spans="2:9" x14ac:dyDescent="0.35">
      <c r="B27" s="343"/>
      <c r="C27" s="361" t="s">
        <v>348</v>
      </c>
      <c r="D27" s="364">
        <v>31000</v>
      </c>
      <c r="E27" s="363" t="e">
        <f t="shared" si="2"/>
        <v>#DIV/0!</v>
      </c>
      <c r="F27" s="343"/>
      <c r="G27" s="365"/>
      <c r="H27" s="365"/>
      <c r="I27" s="343"/>
    </row>
    <row r="28" spans="2:9" x14ac:dyDescent="0.35">
      <c r="B28" s="343"/>
      <c r="C28" s="361" t="s">
        <v>349</v>
      </c>
      <c r="D28" s="364">
        <v>20000</v>
      </c>
      <c r="E28" s="363" t="e">
        <f t="shared" si="2"/>
        <v>#DIV/0!</v>
      </c>
      <c r="F28" s="343"/>
      <c r="G28" s="365"/>
      <c r="I28" s="343"/>
    </row>
    <row r="29" spans="2:9" ht="15" thickBot="1" x14ac:dyDescent="0.4">
      <c r="B29" s="343"/>
      <c r="C29" s="358" t="s">
        <v>270</v>
      </c>
      <c r="D29" s="364"/>
      <c r="E29" s="366" t="e">
        <f>SUM(E22:E28)</f>
        <v>#DIV/0!</v>
      </c>
      <c r="F29" s="343"/>
      <c r="I29" s="343"/>
    </row>
    <row r="30" spans="2:9" ht="15" thickTop="1" x14ac:dyDescent="0.35">
      <c r="B30" s="343"/>
      <c r="C30" s="358"/>
      <c r="I30" s="343"/>
    </row>
    <row r="31" spans="2:9" x14ac:dyDescent="0.35">
      <c r="B31" s="343"/>
      <c r="C31" s="345" t="s">
        <v>350</v>
      </c>
      <c r="I31" s="343"/>
    </row>
    <row r="32" spans="2:9" x14ac:dyDescent="0.35">
      <c r="B32" s="343"/>
      <c r="C32" s="361" t="s">
        <v>351</v>
      </c>
      <c r="D32" s="364">
        <v>40000</v>
      </c>
      <c r="E32" s="363" t="e">
        <f t="shared" ref="E32:E36" si="3">D32/$H$1</f>
        <v>#DIV/0!</v>
      </c>
      <c r="F32" s="365"/>
      <c r="I32" s="343"/>
    </row>
    <row r="33" spans="2:9" x14ac:dyDescent="0.35">
      <c r="B33" s="343"/>
      <c r="C33" s="361" t="s">
        <v>352</v>
      </c>
      <c r="D33" s="364">
        <v>90000</v>
      </c>
      <c r="E33" s="363" t="e">
        <f t="shared" si="3"/>
        <v>#DIV/0!</v>
      </c>
      <c r="I33" s="343"/>
    </row>
    <row r="34" spans="2:9" x14ac:dyDescent="0.35">
      <c r="B34" s="343"/>
      <c r="C34" s="361" t="s">
        <v>353</v>
      </c>
      <c r="D34" s="364">
        <v>3000</v>
      </c>
      <c r="E34" s="363" t="e">
        <f t="shared" si="3"/>
        <v>#DIV/0!</v>
      </c>
      <c r="F34" s="365"/>
      <c r="I34" s="343"/>
    </row>
    <row r="35" spans="2:9" x14ac:dyDescent="0.35">
      <c r="B35" s="343"/>
      <c r="C35" s="361" t="s">
        <v>354</v>
      </c>
      <c r="D35" s="364">
        <v>18000</v>
      </c>
      <c r="E35" s="363" t="e">
        <f t="shared" si="3"/>
        <v>#DIV/0!</v>
      </c>
      <c r="I35" s="343"/>
    </row>
    <row r="36" spans="2:9" x14ac:dyDescent="0.35">
      <c r="B36" s="343"/>
      <c r="C36" s="361" t="s">
        <v>355</v>
      </c>
      <c r="D36" s="364">
        <v>8000</v>
      </c>
      <c r="E36" s="363" t="e">
        <f t="shared" si="3"/>
        <v>#DIV/0!</v>
      </c>
      <c r="F36" s="365"/>
      <c r="I36" s="343"/>
    </row>
    <row r="37" spans="2:9" ht="15" thickBot="1" x14ac:dyDescent="0.4">
      <c r="B37" s="343"/>
      <c r="C37" s="358"/>
      <c r="D37" s="364"/>
      <c r="E37" s="366" t="e">
        <f>SUM(E30:E36)</f>
        <v>#DIV/0!</v>
      </c>
      <c r="I37" s="343"/>
    </row>
    <row r="38" spans="2:9" ht="15" thickTop="1" x14ac:dyDescent="0.35">
      <c r="B38" s="343"/>
      <c r="C38" s="345" t="s">
        <v>356</v>
      </c>
      <c r="I38" s="343"/>
    </row>
    <row r="39" spans="2:9" ht="15" thickBot="1" x14ac:dyDescent="0.4">
      <c r="B39" s="343"/>
      <c r="C39" s="361" t="s">
        <v>357</v>
      </c>
      <c r="D39" s="364">
        <v>290000</v>
      </c>
      <c r="E39" s="366" t="e">
        <f>SUM(E32:E38)</f>
        <v>#DIV/0!</v>
      </c>
      <c r="F39" s="365"/>
      <c r="G39" s="365"/>
      <c r="I39" s="343"/>
    </row>
    <row r="40" spans="2:9" ht="15" thickTop="1" x14ac:dyDescent="0.35">
      <c r="B40" s="343"/>
      <c r="C40" s="343"/>
      <c r="D40" s="343"/>
      <c r="E40" s="343"/>
      <c r="F40" s="343"/>
      <c r="G40" s="343"/>
      <c r="H40" s="343"/>
      <c r="I40" s="343"/>
    </row>
    <row r="41" spans="2:9" x14ac:dyDescent="0.35">
      <c r="B41" s="343"/>
      <c r="C41" s="343"/>
      <c r="D41" s="343"/>
      <c r="E41" s="343"/>
      <c r="F41" s="343"/>
      <c r="G41" s="343"/>
      <c r="H41" s="343"/>
      <c r="I41" s="343"/>
    </row>
    <row r="42" spans="2:9" x14ac:dyDescent="0.35">
      <c r="B42" s="343"/>
      <c r="C42" s="343"/>
      <c r="D42" s="343"/>
      <c r="E42" s="343"/>
      <c r="F42" s="343"/>
      <c r="G42" s="343"/>
      <c r="H42" s="343"/>
      <c r="I42" s="343"/>
    </row>
    <row r="43" spans="2:9" x14ac:dyDescent="0.35">
      <c r="B43" s="343"/>
      <c r="C43" s="343"/>
      <c r="D43" s="343"/>
      <c r="E43" s="343"/>
      <c r="F43" s="343"/>
      <c r="G43" s="343"/>
      <c r="H43" s="343"/>
      <c r="I43" s="343"/>
    </row>
    <row r="44" spans="2:9" ht="18.5" x14ac:dyDescent="0.35">
      <c r="B44" s="367" t="s">
        <v>358</v>
      </c>
      <c r="C44" s="343"/>
      <c r="G44" s="343"/>
      <c r="H44" s="343"/>
      <c r="I44" s="343"/>
    </row>
    <row r="45" spans="2:9" ht="18.5" x14ac:dyDescent="0.35">
      <c r="B45" s="343"/>
      <c r="C45" s="368"/>
      <c r="G45" s="343"/>
      <c r="H45" s="343"/>
      <c r="I45" s="343"/>
    </row>
    <row r="46" spans="2:9" ht="18.5" x14ac:dyDescent="0.35">
      <c r="B46" s="367" t="s">
        <v>359</v>
      </c>
      <c r="F46" s="343"/>
      <c r="G46" s="343"/>
      <c r="H46" s="343"/>
      <c r="I46" s="343"/>
    </row>
    <row r="47" spans="2:9" x14ac:dyDescent="0.35">
      <c r="B47" s="369" t="s">
        <v>360</v>
      </c>
      <c r="C47" s="369" t="s">
        <v>361</v>
      </c>
      <c r="D47" s="369" t="s">
        <v>362</v>
      </c>
      <c r="E47" s="369" t="s">
        <v>363</v>
      </c>
      <c r="F47" s="370" t="s">
        <v>364</v>
      </c>
      <c r="G47" s="343"/>
      <c r="H47" s="343"/>
      <c r="I47" s="343"/>
    </row>
    <row r="48" spans="2:9" ht="24" customHeight="1" x14ac:dyDescent="0.35">
      <c r="B48" s="371">
        <v>1</v>
      </c>
      <c r="C48" s="371" t="s">
        <v>365</v>
      </c>
      <c r="D48" s="371" t="s">
        <v>366</v>
      </c>
      <c r="E48" s="372">
        <v>1</v>
      </c>
      <c r="F48" s="299"/>
      <c r="G48" s="343"/>
      <c r="H48" s="343"/>
      <c r="I48" s="343"/>
    </row>
    <row r="49" spans="2:9" ht="24" customHeight="1" x14ac:dyDescent="0.35">
      <c r="B49" s="371">
        <v>2</v>
      </c>
      <c r="C49" s="371" t="s">
        <v>365</v>
      </c>
      <c r="D49" s="371" t="s">
        <v>367</v>
      </c>
      <c r="E49" s="372">
        <v>1</v>
      </c>
      <c r="F49" s="299"/>
      <c r="G49" s="343"/>
      <c r="H49" s="343"/>
      <c r="I49" s="343"/>
    </row>
    <row r="50" spans="2:9" ht="24" customHeight="1" x14ac:dyDescent="0.35">
      <c r="B50" s="371">
        <v>3</v>
      </c>
      <c r="C50" s="371" t="s">
        <v>368</v>
      </c>
      <c r="D50" s="371" t="s">
        <v>369</v>
      </c>
      <c r="E50" s="372">
        <v>1</v>
      </c>
      <c r="F50" s="299"/>
      <c r="G50" s="343"/>
      <c r="H50" s="343"/>
      <c r="I50" s="343"/>
    </row>
    <row r="51" spans="2:9" ht="24" customHeight="1" x14ac:dyDescent="0.35">
      <c r="B51" s="371">
        <v>4</v>
      </c>
      <c r="C51" s="371" t="s">
        <v>370</v>
      </c>
      <c r="D51" s="371" t="s">
        <v>371</v>
      </c>
      <c r="E51" s="372">
        <v>14</v>
      </c>
      <c r="F51" s="299"/>
      <c r="G51" s="343"/>
      <c r="H51" s="343"/>
      <c r="I51" s="343"/>
    </row>
    <row r="52" spans="2:9" ht="24" customHeight="1" x14ac:dyDescent="0.35">
      <c r="B52" s="371">
        <v>5</v>
      </c>
      <c r="C52" s="371" t="s">
        <v>372</v>
      </c>
      <c r="D52" s="371" t="s">
        <v>373</v>
      </c>
      <c r="E52" s="372">
        <v>1</v>
      </c>
      <c r="F52" s="299"/>
      <c r="G52" s="343"/>
      <c r="H52" s="343"/>
      <c r="I52" s="343"/>
    </row>
    <row r="53" spans="2:9" ht="24" customHeight="1" x14ac:dyDescent="0.35">
      <c r="B53" s="371">
        <v>6</v>
      </c>
      <c r="C53" s="371" t="s">
        <v>374</v>
      </c>
      <c r="D53" s="371" t="s">
        <v>375</v>
      </c>
      <c r="E53" s="372">
        <v>6</v>
      </c>
      <c r="F53" s="299"/>
      <c r="G53" s="343"/>
      <c r="H53" s="343"/>
      <c r="I53" s="343"/>
    </row>
    <row r="54" spans="2:9" ht="24" customHeight="1" x14ac:dyDescent="0.35">
      <c r="B54" s="371">
        <v>7</v>
      </c>
      <c r="C54" s="371" t="s">
        <v>376</v>
      </c>
      <c r="D54" s="371" t="s">
        <v>377</v>
      </c>
      <c r="E54" s="372">
        <v>3</v>
      </c>
      <c r="F54" s="299"/>
      <c r="G54" s="343"/>
      <c r="H54" s="343"/>
      <c r="I54" s="343"/>
    </row>
    <row r="55" spans="2:9" ht="24" customHeight="1" x14ac:dyDescent="0.35">
      <c r="B55" s="371">
        <v>8</v>
      </c>
      <c r="C55" s="371" t="s">
        <v>378</v>
      </c>
      <c r="D55" s="371" t="s">
        <v>379</v>
      </c>
      <c r="E55" s="372">
        <v>2</v>
      </c>
      <c r="F55" s="299"/>
      <c r="G55" s="343"/>
      <c r="H55" s="343"/>
      <c r="I55" s="343"/>
    </row>
    <row r="56" spans="2:9" ht="24" customHeight="1" x14ac:dyDescent="0.35">
      <c r="B56" s="371">
        <v>9</v>
      </c>
      <c r="C56" s="371" t="s">
        <v>380</v>
      </c>
      <c r="D56" s="371" t="s">
        <v>381</v>
      </c>
      <c r="E56" s="372">
        <v>1</v>
      </c>
      <c r="F56" s="299"/>
      <c r="G56" s="343"/>
      <c r="H56" s="343"/>
      <c r="I56" s="343"/>
    </row>
    <row r="57" spans="2:9" ht="24" customHeight="1" x14ac:dyDescent="0.35">
      <c r="B57" s="371">
        <v>10</v>
      </c>
      <c r="C57" s="371" t="s">
        <v>382</v>
      </c>
      <c r="D57" s="371" t="s">
        <v>383</v>
      </c>
      <c r="E57" s="372">
        <v>3</v>
      </c>
      <c r="F57" s="299"/>
      <c r="G57" s="343"/>
      <c r="H57" s="343"/>
      <c r="I57" s="343"/>
    </row>
    <row r="58" spans="2:9" ht="24" customHeight="1" x14ac:dyDescent="0.35">
      <c r="B58" s="371">
        <v>11</v>
      </c>
      <c r="C58" s="371" t="s">
        <v>384</v>
      </c>
      <c r="D58" s="371" t="s">
        <v>385</v>
      </c>
      <c r="E58" s="372">
        <v>4</v>
      </c>
      <c r="F58" s="299"/>
      <c r="G58" s="343"/>
      <c r="H58" s="343"/>
      <c r="I58" s="343"/>
    </row>
    <row r="59" spans="2:9" ht="24" customHeight="1" x14ac:dyDescent="0.35">
      <c r="B59" s="371">
        <v>12</v>
      </c>
      <c r="C59" s="371" t="s">
        <v>386</v>
      </c>
      <c r="D59" s="371" t="s">
        <v>387</v>
      </c>
      <c r="E59" s="372">
        <v>1</v>
      </c>
      <c r="F59" s="299"/>
      <c r="G59" s="343"/>
      <c r="H59" s="343"/>
      <c r="I59" s="343"/>
    </row>
    <row r="60" spans="2:9" ht="24" customHeight="1" x14ac:dyDescent="0.35">
      <c r="B60" s="371"/>
      <c r="C60" s="371"/>
      <c r="D60" s="371"/>
      <c r="E60" s="372"/>
      <c r="F60" s="299"/>
      <c r="G60" s="343"/>
      <c r="H60" s="343"/>
      <c r="I60" s="343"/>
    </row>
    <row r="61" spans="2:9" x14ac:dyDescent="0.35">
      <c r="B61" s="343"/>
      <c r="C61" s="343"/>
      <c r="D61" s="343"/>
      <c r="E61" s="343"/>
      <c r="F61" s="343"/>
      <c r="G61" s="343"/>
      <c r="H61" s="343"/>
      <c r="I61" s="343"/>
    </row>
    <row r="62" spans="2:9" x14ac:dyDescent="0.35">
      <c r="B62" s="343"/>
      <c r="C62" s="343"/>
      <c r="D62" s="343"/>
      <c r="E62" s="343"/>
      <c r="F62" s="343"/>
      <c r="G62" s="343"/>
      <c r="H62" s="343"/>
      <c r="I62" s="343"/>
    </row>
    <row r="63" spans="2:9" x14ac:dyDescent="0.35">
      <c r="B63" s="343"/>
      <c r="C63" s="343"/>
      <c r="D63" s="343"/>
      <c r="E63" s="343"/>
      <c r="F63" s="343"/>
      <c r="G63" s="343"/>
      <c r="H63" s="343"/>
      <c r="I63" s="343"/>
    </row>
    <row r="64" spans="2:9" x14ac:dyDescent="0.35">
      <c r="B64" s="343"/>
      <c r="C64" s="343"/>
      <c r="D64" s="343"/>
      <c r="E64" s="343"/>
      <c r="F64" s="343"/>
      <c r="G64" s="343"/>
      <c r="H64" s="343"/>
      <c r="I64" s="343"/>
    </row>
    <row r="65" spans="2:9" ht="19" thickBot="1" x14ac:dyDescent="0.4">
      <c r="B65" s="367" t="s">
        <v>388</v>
      </c>
      <c r="F65" s="343"/>
      <c r="G65" s="343"/>
      <c r="H65" s="343"/>
      <c r="I65" s="343"/>
    </row>
    <row r="66" spans="2:9" x14ac:dyDescent="0.35">
      <c r="B66" s="373" t="s">
        <v>360</v>
      </c>
      <c r="C66" s="374" t="s">
        <v>361</v>
      </c>
      <c r="D66" s="374" t="s">
        <v>362</v>
      </c>
      <c r="E66" s="375" t="s">
        <v>363</v>
      </c>
      <c r="F66" s="299"/>
      <c r="G66" s="343"/>
      <c r="H66" s="343"/>
      <c r="I66" s="343"/>
    </row>
    <row r="67" spans="2:9" ht="52" customHeight="1" x14ac:dyDescent="0.35">
      <c r="B67" s="371">
        <v>1</v>
      </c>
      <c r="C67" s="371" t="s">
        <v>389</v>
      </c>
      <c r="D67" s="376" t="s">
        <v>390</v>
      </c>
      <c r="E67" s="371">
        <v>2</v>
      </c>
      <c r="F67" s="299"/>
      <c r="G67" s="343"/>
      <c r="H67" s="343"/>
      <c r="I67" s="343"/>
    </row>
    <row r="68" spans="2:9" ht="40" customHeight="1" x14ac:dyDescent="0.35">
      <c r="B68" s="418">
        <v>2</v>
      </c>
      <c r="C68" s="371" t="s">
        <v>391</v>
      </c>
      <c r="D68" s="371" t="s">
        <v>392</v>
      </c>
      <c r="E68" s="371">
        <v>1</v>
      </c>
      <c r="F68" s="299"/>
      <c r="G68" s="343"/>
      <c r="H68" s="343"/>
      <c r="I68" s="343"/>
    </row>
    <row r="69" spans="2:9" ht="40" customHeight="1" x14ac:dyDescent="0.35">
      <c r="B69" s="418"/>
      <c r="C69" s="371"/>
      <c r="D69" s="371" t="s">
        <v>393</v>
      </c>
      <c r="E69" s="371"/>
      <c r="F69" s="299"/>
      <c r="G69" s="343"/>
      <c r="H69" s="343"/>
      <c r="I69" s="343"/>
    </row>
    <row r="70" spans="2:9" ht="40" customHeight="1" x14ac:dyDescent="0.35">
      <c r="B70" s="371">
        <v>3</v>
      </c>
      <c r="C70" s="371" t="s">
        <v>394</v>
      </c>
      <c r="D70" s="371" t="s">
        <v>395</v>
      </c>
      <c r="E70" s="371">
        <v>2</v>
      </c>
      <c r="F70" s="299"/>
      <c r="G70" s="343"/>
      <c r="H70" s="343"/>
      <c r="I70" s="343"/>
    </row>
    <row r="71" spans="2:9" ht="40" customHeight="1" x14ac:dyDescent="0.35">
      <c r="B71" s="371">
        <v>4</v>
      </c>
      <c r="C71" s="371" t="s">
        <v>396</v>
      </c>
      <c r="D71" s="371" t="s">
        <v>397</v>
      </c>
      <c r="E71" s="371">
        <v>4</v>
      </c>
      <c r="F71" s="299"/>
      <c r="G71" s="343"/>
      <c r="H71" s="343"/>
      <c r="I71" s="343"/>
    </row>
    <row r="72" spans="2:9" ht="40" customHeight="1" x14ac:dyDescent="0.35">
      <c r="B72" s="371">
        <v>5</v>
      </c>
      <c r="C72" s="371" t="s">
        <v>398</v>
      </c>
      <c r="D72" s="371" t="s">
        <v>399</v>
      </c>
      <c r="E72" s="371">
        <v>1</v>
      </c>
      <c r="F72" s="299"/>
      <c r="G72" s="343"/>
      <c r="H72" s="343"/>
      <c r="I72" s="343"/>
    </row>
    <row r="73" spans="2:9" ht="40" customHeight="1" x14ac:dyDescent="0.35">
      <c r="B73" s="371">
        <v>6</v>
      </c>
      <c r="C73" s="371" t="s">
        <v>400</v>
      </c>
      <c r="D73" s="371" t="s">
        <v>401</v>
      </c>
      <c r="E73" s="371">
        <v>2</v>
      </c>
      <c r="F73" s="299"/>
      <c r="G73" s="343"/>
      <c r="H73" s="343"/>
      <c r="I73" s="343"/>
    </row>
    <row r="74" spans="2:9" ht="40" customHeight="1" x14ac:dyDescent="0.35">
      <c r="B74" s="371">
        <v>7</v>
      </c>
      <c r="C74" s="371" t="s">
        <v>386</v>
      </c>
      <c r="D74" s="371" t="s">
        <v>387</v>
      </c>
      <c r="E74" s="371">
        <v>1</v>
      </c>
      <c r="F74" s="299"/>
      <c r="G74" s="343"/>
      <c r="H74" s="343"/>
      <c r="I74" s="343"/>
    </row>
    <row r="75" spans="2:9" x14ac:dyDescent="0.35">
      <c r="B75" s="371"/>
      <c r="C75" s="371"/>
      <c r="D75" s="371"/>
      <c r="E75" s="371"/>
      <c r="F75" s="299"/>
      <c r="G75" s="343"/>
      <c r="H75" s="343"/>
      <c r="I75" s="343"/>
    </row>
    <row r="76" spans="2:9" x14ac:dyDescent="0.35">
      <c r="B76" s="343"/>
      <c r="C76" s="343"/>
      <c r="D76" s="343"/>
      <c r="E76" s="343"/>
      <c r="F76" s="343"/>
      <c r="G76" s="343"/>
      <c r="H76" s="343"/>
      <c r="I76" s="343"/>
    </row>
    <row r="77" spans="2:9" x14ac:dyDescent="0.35">
      <c r="B77" s="343"/>
      <c r="C77" s="343"/>
      <c r="D77" s="343"/>
      <c r="E77" s="343"/>
      <c r="F77" s="343"/>
      <c r="G77" s="343"/>
      <c r="H77" s="343"/>
      <c r="I77" s="343"/>
    </row>
    <row r="78" spans="2:9" ht="18.5" x14ac:dyDescent="0.35">
      <c r="B78" s="368"/>
      <c r="F78" s="343"/>
      <c r="G78" s="343"/>
      <c r="H78" s="343"/>
      <c r="I78" s="343"/>
    </row>
    <row r="79" spans="2:9" ht="18.5" x14ac:dyDescent="0.35">
      <c r="B79" s="367" t="s">
        <v>402</v>
      </c>
      <c r="F79" s="343"/>
      <c r="G79" s="343"/>
      <c r="H79" s="343"/>
      <c r="I79" s="343"/>
    </row>
    <row r="80" spans="2:9" x14ac:dyDescent="0.35">
      <c r="B80" s="358"/>
      <c r="F80" s="343"/>
      <c r="G80" s="343"/>
      <c r="H80" s="343"/>
      <c r="I80" s="343"/>
    </row>
    <row r="81" spans="2:9" x14ac:dyDescent="0.35">
      <c r="B81" s="369" t="s">
        <v>360</v>
      </c>
      <c r="C81" s="369" t="s">
        <v>361</v>
      </c>
      <c r="D81" s="369" t="s">
        <v>362</v>
      </c>
      <c r="E81" s="369" t="s">
        <v>363</v>
      </c>
      <c r="F81" s="299"/>
      <c r="G81" s="343"/>
      <c r="H81" s="343"/>
      <c r="I81" s="343"/>
    </row>
    <row r="82" spans="2:9" ht="32" customHeight="1" x14ac:dyDescent="0.35">
      <c r="B82" s="371">
        <v>1</v>
      </c>
      <c r="C82" s="371" t="s">
        <v>403</v>
      </c>
      <c r="D82" s="371" t="s">
        <v>404</v>
      </c>
      <c r="E82" s="372">
        <v>1</v>
      </c>
      <c r="F82" s="299"/>
      <c r="G82" s="343"/>
      <c r="H82" s="343"/>
      <c r="I82" s="343"/>
    </row>
    <row r="83" spans="2:9" ht="32" customHeight="1" x14ac:dyDescent="0.35">
      <c r="B83" s="418">
        <v>2</v>
      </c>
      <c r="C83" s="418" t="s">
        <v>405</v>
      </c>
      <c r="D83" s="371" t="s">
        <v>406</v>
      </c>
      <c r="E83" s="419">
        <v>1</v>
      </c>
      <c r="F83" s="299"/>
      <c r="G83" s="343"/>
      <c r="H83" s="343"/>
      <c r="I83" s="343"/>
    </row>
    <row r="84" spans="2:9" ht="32" customHeight="1" x14ac:dyDescent="0.35">
      <c r="B84" s="418"/>
      <c r="C84" s="418"/>
      <c r="D84" s="371" t="s">
        <v>407</v>
      </c>
      <c r="E84" s="419"/>
      <c r="F84" s="299"/>
      <c r="G84" s="343"/>
      <c r="H84" s="343"/>
      <c r="I84" s="343"/>
    </row>
    <row r="85" spans="2:9" ht="32" customHeight="1" x14ac:dyDescent="0.35">
      <c r="B85" s="418">
        <v>3</v>
      </c>
      <c r="C85" s="418" t="s">
        <v>408</v>
      </c>
      <c r="D85" s="371" t="s">
        <v>409</v>
      </c>
      <c r="E85" s="419">
        <v>1</v>
      </c>
      <c r="F85" s="299"/>
      <c r="G85" s="343"/>
      <c r="H85" s="343"/>
      <c r="I85" s="343"/>
    </row>
    <row r="86" spans="2:9" ht="32" customHeight="1" x14ac:dyDescent="0.35">
      <c r="B86" s="418"/>
      <c r="C86" s="418"/>
      <c r="D86" s="371" t="s">
        <v>410</v>
      </c>
      <c r="E86" s="419"/>
      <c r="F86" s="299"/>
      <c r="G86" s="343"/>
      <c r="H86" s="343"/>
      <c r="I86" s="343"/>
    </row>
    <row r="87" spans="2:9" ht="32" customHeight="1" x14ac:dyDescent="0.35">
      <c r="B87" s="418"/>
      <c r="C87" s="418"/>
      <c r="D87" s="371" t="s">
        <v>411</v>
      </c>
      <c r="E87" s="419"/>
      <c r="F87" s="299"/>
      <c r="G87" s="343"/>
      <c r="H87" s="343"/>
      <c r="I87" s="343"/>
    </row>
    <row r="88" spans="2:9" ht="32" customHeight="1" x14ac:dyDescent="0.35">
      <c r="B88" s="418"/>
      <c r="C88" s="418"/>
      <c r="D88" s="371" t="s">
        <v>412</v>
      </c>
      <c r="E88" s="419"/>
      <c r="F88" s="299"/>
      <c r="G88" s="343"/>
      <c r="H88" s="343"/>
      <c r="I88" s="343"/>
    </row>
    <row r="89" spans="2:9" ht="32" customHeight="1" x14ac:dyDescent="0.35">
      <c r="B89" s="371">
        <v>4</v>
      </c>
      <c r="C89" s="371" t="s">
        <v>413</v>
      </c>
      <c r="D89" s="371" t="s">
        <v>414</v>
      </c>
      <c r="E89" s="372" t="s">
        <v>415</v>
      </c>
      <c r="F89" s="299"/>
      <c r="G89" s="343"/>
      <c r="H89" s="343"/>
      <c r="I89" s="343"/>
    </row>
    <row r="90" spans="2:9" ht="32" customHeight="1" x14ac:dyDescent="0.35">
      <c r="B90" s="418">
        <v>5</v>
      </c>
      <c r="C90" s="418" t="s">
        <v>416</v>
      </c>
      <c r="D90" s="371" t="s">
        <v>417</v>
      </c>
      <c r="E90" s="419" t="s">
        <v>418</v>
      </c>
      <c r="F90" s="299"/>
      <c r="G90" s="343"/>
      <c r="H90" s="343"/>
      <c r="I90" s="343"/>
    </row>
    <row r="91" spans="2:9" ht="32" customHeight="1" x14ac:dyDescent="0.35">
      <c r="B91" s="418"/>
      <c r="C91" s="418"/>
      <c r="D91" s="371" t="s">
        <v>419</v>
      </c>
      <c r="E91" s="419"/>
      <c r="F91" s="299"/>
      <c r="G91" s="343"/>
      <c r="H91" s="343"/>
      <c r="I91" s="343"/>
    </row>
    <row r="92" spans="2:9" ht="32" customHeight="1" x14ac:dyDescent="0.35">
      <c r="B92" s="371">
        <v>6</v>
      </c>
      <c r="C92" s="371" t="s">
        <v>420</v>
      </c>
      <c r="D92" s="371" t="s">
        <v>421</v>
      </c>
      <c r="E92" s="372" t="s">
        <v>422</v>
      </c>
      <c r="F92" s="299"/>
      <c r="G92" s="343"/>
      <c r="H92" s="343"/>
      <c r="I92" s="343"/>
    </row>
    <row r="93" spans="2:9" ht="32" customHeight="1" x14ac:dyDescent="0.35">
      <c r="B93" s="371">
        <v>7</v>
      </c>
      <c r="C93" s="371" t="s">
        <v>420</v>
      </c>
      <c r="D93" s="371" t="s">
        <v>423</v>
      </c>
      <c r="E93" s="372" t="s">
        <v>415</v>
      </c>
      <c r="F93" s="299"/>
      <c r="G93" s="343"/>
      <c r="H93" s="343"/>
      <c r="I93" s="343"/>
    </row>
    <row r="94" spans="2:9" ht="32" customHeight="1" x14ac:dyDescent="0.35">
      <c r="B94" s="371">
        <v>8</v>
      </c>
      <c r="C94" s="371" t="s">
        <v>386</v>
      </c>
      <c r="D94" s="371" t="s">
        <v>424</v>
      </c>
      <c r="E94" s="372">
        <v>1</v>
      </c>
      <c r="F94" s="299"/>
      <c r="G94" s="343"/>
      <c r="H94" s="343"/>
      <c r="I94" s="343"/>
    </row>
    <row r="95" spans="2:9" x14ac:dyDescent="0.35">
      <c r="B95" s="371" t="s">
        <v>270</v>
      </c>
      <c r="C95" s="371"/>
      <c r="D95" s="371"/>
      <c r="E95" s="371"/>
      <c r="F95" s="299"/>
      <c r="G95" s="343"/>
      <c r="H95" s="343"/>
      <c r="I95" s="343"/>
    </row>
    <row r="96" spans="2:9" x14ac:dyDescent="0.35">
      <c r="B96" s="343"/>
      <c r="C96" s="343"/>
      <c r="D96" s="343"/>
      <c r="E96" s="343"/>
      <c r="F96" s="343"/>
      <c r="G96" s="343"/>
      <c r="H96" s="343"/>
      <c r="I96" s="343"/>
    </row>
    <row r="97" spans="2:9" x14ac:dyDescent="0.35">
      <c r="B97" s="343"/>
      <c r="C97" s="343"/>
      <c r="D97" s="343"/>
      <c r="E97" s="343"/>
      <c r="F97" s="343"/>
      <c r="G97" s="343"/>
      <c r="H97" s="343"/>
      <c r="I97" s="343"/>
    </row>
    <row r="98" spans="2:9" ht="18.5" x14ac:dyDescent="0.35">
      <c r="B98" s="367" t="s">
        <v>425</v>
      </c>
      <c r="F98" s="343"/>
      <c r="G98" s="343"/>
      <c r="H98" s="343"/>
      <c r="I98" s="343"/>
    </row>
    <row r="99" spans="2:9" ht="15" thickBot="1" x14ac:dyDescent="0.4">
      <c r="B99" s="358"/>
      <c r="F99" s="343"/>
      <c r="G99" s="343"/>
      <c r="H99" s="343"/>
      <c r="I99" s="343"/>
    </row>
    <row r="100" spans="2:9" ht="15" thickBot="1" x14ac:dyDescent="0.4">
      <c r="B100" s="377" t="s">
        <v>360</v>
      </c>
      <c r="C100" s="378" t="s">
        <v>361</v>
      </c>
      <c r="D100" s="378" t="s">
        <v>362</v>
      </c>
      <c r="E100" s="378" t="s">
        <v>363</v>
      </c>
      <c r="F100" s="343"/>
      <c r="G100" s="343"/>
      <c r="H100" s="343"/>
      <c r="I100" s="343"/>
    </row>
    <row r="101" spans="2:9" ht="37.5" customHeight="1" x14ac:dyDescent="0.35">
      <c r="B101" s="415">
        <v>1</v>
      </c>
      <c r="C101" s="415" t="s">
        <v>426</v>
      </c>
      <c r="D101" s="379" t="s">
        <v>427</v>
      </c>
      <c r="E101" s="415">
        <v>1</v>
      </c>
      <c r="F101" s="343"/>
      <c r="G101" s="343"/>
      <c r="H101" s="343"/>
      <c r="I101" s="343"/>
    </row>
    <row r="102" spans="2:9" ht="37.5" customHeight="1" x14ac:dyDescent="0.35">
      <c r="B102" s="416"/>
      <c r="C102" s="416"/>
      <c r="D102" s="379" t="s">
        <v>428</v>
      </c>
      <c r="E102" s="416"/>
      <c r="F102" s="343"/>
      <c r="G102" s="343"/>
      <c r="H102" s="343"/>
      <c r="I102" s="343"/>
    </row>
    <row r="103" spans="2:9" ht="37.5" customHeight="1" x14ac:dyDescent="0.35">
      <c r="B103" s="416"/>
      <c r="C103" s="416"/>
      <c r="D103" s="379" t="s">
        <v>429</v>
      </c>
      <c r="E103" s="416"/>
      <c r="F103" s="343"/>
      <c r="G103" s="343"/>
      <c r="H103" s="343"/>
      <c r="I103" s="343"/>
    </row>
    <row r="104" spans="2:9" ht="37.5" customHeight="1" x14ac:dyDescent="0.35">
      <c r="B104" s="416"/>
      <c r="C104" s="416"/>
      <c r="D104" s="379" t="s">
        <v>430</v>
      </c>
      <c r="E104" s="416"/>
      <c r="F104" s="343"/>
      <c r="G104" s="343"/>
      <c r="H104" s="343"/>
      <c r="I104" s="343"/>
    </row>
    <row r="105" spans="2:9" ht="37.5" customHeight="1" x14ac:dyDescent="0.35">
      <c r="B105" s="416"/>
      <c r="C105" s="416"/>
      <c r="D105" s="379" t="s">
        <v>431</v>
      </c>
      <c r="E105" s="416"/>
      <c r="F105" s="343"/>
      <c r="G105" s="343"/>
      <c r="H105" s="343"/>
      <c r="I105" s="343"/>
    </row>
    <row r="106" spans="2:9" ht="37.5" customHeight="1" thickBot="1" x14ac:dyDescent="0.4">
      <c r="B106" s="417"/>
      <c r="C106" s="417"/>
      <c r="D106" s="380" t="s">
        <v>432</v>
      </c>
      <c r="E106" s="417"/>
      <c r="F106" s="343"/>
      <c r="G106" s="343"/>
      <c r="H106" s="343"/>
      <c r="I106" s="343"/>
    </row>
    <row r="107" spans="2:9" ht="37.5" customHeight="1" x14ac:dyDescent="0.35">
      <c r="B107" s="415">
        <v>2</v>
      </c>
      <c r="C107" s="415" t="s">
        <v>426</v>
      </c>
      <c r="D107" s="379" t="s">
        <v>433</v>
      </c>
      <c r="E107" s="415">
        <v>1</v>
      </c>
      <c r="F107" s="343"/>
      <c r="G107" s="343"/>
      <c r="H107" s="343"/>
      <c r="I107" s="343"/>
    </row>
    <row r="108" spans="2:9" ht="37.5" customHeight="1" x14ac:dyDescent="0.35">
      <c r="B108" s="416"/>
      <c r="C108" s="416"/>
      <c r="D108" s="379" t="s">
        <v>434</v>
      </c>
      <c r="E108" s="416"/>
      <c r="F108" s="343"/>
      <c r="G108" s="343"/>
      <c r="H108" s="343"/>
      <c r="I108" s="343"/>
    </row>
    <row r="109" spans="2:9" ht="37.5" customHeight="1" x14ac:dyDescent="0.35">
      <c r="B109" s="416"/>
      <c r="C109" s="416"/>
      <c r="D109" s="379" t="s">
        <v>435</v>
      </c>
      <c r="E109" s="416"/>
      <c r="F109" s="343"/>
      <c r="G109" s="343"/>
      <c r="H109" s="343"/>
      <c r="I109" s="343"/>
    </row>
    <row r="110" spans="2:9" ht="37.5" customHeight="1" x14ac:dyDescent="0.35">
      <c r="B110" s="416"/>
      <c r="C110" s="416"/>
      <c r="D110" s="379" t="s">
        <v>430</v>
      </c>
      <c r="E110" s="416"/>
      <c r="F110" s="343"/>
      <c r="G110" s="343"/>
      <c r="H110" s="343"/>
      <c r="I110" s="343"/>
    </row>
    <row r="111" spans="2:9" ht="37.5" customHeight="1" x14ac:dyDescent="0.35">
      <c r="B111" s="416"/>
      <c r="C111" s="416"/>
      <c r="D111" s="379" t="s">
        <v>431</v>
      </c>
      <c r="E111" s="416"/>
      <c r="F111" s="343"/>
      <c r="G111" s="343"/>
      <c r="H111" s="343"/>
      <c r="I111" s="343"/>
    </row>
    <row r="112" spans="2:9" ht="37.5" customHeight="1" thickBot="1" x14ac:dyDescent="0.4">
      <c r="B112" s="417"/>
      <c r="C112" s="417"/>
      <c r="D112" s="380" t="s">
        <v>432</v>
      </c>
      <c r="E112" s="417"/>
      <c r="F112" s="343"/>
      <c r="G112" s="343"/>
      <c r="H112" s="343"/>
      <c r="I112" s="343"/>
    </row>
    <row r="113" spans="2:9" ht="37.5" customHeight="1" x14ac:dyDescent="0.35">
      <c r="B113" s="415">
        <v>3</v>
      </c>
      <c r="C113" s="415" t="s">
        <v>436</v>
      </c>
      <c r="D113" s="379" t="s">
        <v>437</v>
      </c>
      <c r="E113" s="415">
        <v>5</v>
      </c>
      <c r="F113" s="343"/>
      <c r="G113" s="343"/>
      <c r="H113" s="343"/>
      <c r="I113" s="343"/>
    </row>
    <row r="114" spans="2:9" ht="37.5" customHeight="1" x14ac:dyDescent="0.35">
      <c r="B114" s="416"/>
      <c r="C114" s="416"/>
      <c r="D114" s="379" t="s">
        <v>438</v>
      </c>
      <c r="E114" s="416"/>
      <c r="F114" s="343"/>
      <c r="G114" s="343"/>
      <c r="H114" s="343"/>
      <c r="I114" s="343"/>
    </row>
    <row r="115" spans="2:9" ht="37.5" customHeight="1" x14ac:dyDescent="0.35">
      <c r="B115" s="416"/>
      <c r="C115" s="416"/>
      <c r="D115" s="379" t="s">
        <v>439</v>
      </c>
      <c r="E115" s="416"/>
      <c r="F115" s="343"/>
      <c r="G115" s="343"/>
      <c r="H115" s="343"/>
      <c r="I115" s="343"/>
    </row>
    <row r="116" spans="2:9" ht="37.5" customHeight="1" thickBot="1" x14ac:dyDescent="0.4">
      <c r="B116" s="417"/>
      <c r="C116" s="417"/>
      <c r="D116" s="380" t="s">
        <v>440</v>
      </c>
      <c r="E116" s="417"/>
      <c r="F116" s="343"/>
      <c r="G116" s="343"/>
      <c r="H116" s="343"/>
      <c r="I116" s="343"/>
    </row>
    <row r="117" spans="2:9" ht="37.5" customHeight="1" x14ac:dyDescent="0.35">
      <c r="B117" s="415">
        <v>4</v>
      </c>
      <c r="C117" s="415" t="s">
        <v>441</v>
      </c>
      <c r="D117" s="379" t="s">
        <v>442</v>
      </c>
      <c r="E117" s="415">
        <v>5</v>
      </c>
      <c r="F117" s="343"/>
      <c r="G117" s="343"/>
      <c r="H117" s="343"/>
      <c r="I117" s="343"/>
    </row>
    <row r="118" spans="2:9" ht="37.5" customHeight="1" x14ac:dyDescent="0.35">
      <c r="B118" s="416"/>
      <c r="C118" s="416"/>
      <c r="D118" s="379" t="s">
        <v>443</v>
      </c>
      <c r="E118" s="416"/>
      <c r="F118" s="343"/>
      <c r="G118" s="343"/>
      <c r="H118" s="343"/>
      <c r="I118" s="343"/>
    </row>
    <row r="119" spans="2:9" ht="37.5" customHeight="1" x14ac:dyDescent="0.35">
      <c r="B119" s="416"/>
      <c r="C119" s="416"/>
      <c r="D119" s="379" t="s">
        <v>444</v>
      </c>
      <c r="E119" s="416"/>
      <c r="F119" s="343"/>
      <c r="G119" s="343"/>
      <c r="H119" s="343"/>
      <c r="I119" s="343"/>
    </row>
    <row r="120" spans="2:9" ht="37.5" customHeight="1" x14ac:dyDescent="0.35">
      <c r="B120" s="416"/>
      <c r="C120" s="416"/>
      <c r="D120" s="379" t="s">
        <v>445</v>
      </c>
      <c r="E120" s="416"/>
      <c r="F120" s="343"/>
      <c r="G120" s="343"/>
      <c r="H120" s="343"/>
      <c r="I120" s="343"/>
    </row>
    <row r="121" spans="2:9" ht="37.5" customHeight="1" thickBot="1" x14ac:dyDescent="0.4">
      <c r="B121" s="417"/>
      <c r="C121" s="417"/>
      <c r="D121" s="380" t="s">
        <v>446</v>
      </c>
      <c r="E121" s="417"/>
      <c r="F121" s="343"/>
      <c r="G121" s="343"/>
      <c r="H121" s="343"/>
      <c r="I121" s="343"/>
    </row>
    <row r="122" spans="2:9" ht="37.5" customHeight="1" x14ac:dyDescent="0.35">
      <c r="B122" s="415">
        <v>5</v>
      </c>
      <c r="C122" s="415" t="s">
        <v>447</v>
      </c>
      <c r="D122" s="379" t="s">
        <v>448</v>
      </c>
      <c r="E122" s="415">
        <v>5</v>
      </c>
      <c r="F122" s="343"/>
      <c r="G122" s="343"/>
      <c r="H122" s="343"/>
      <c r="I122" s="343"/>
    </row>
    <row r="123" spans="2:9" ht="37.5" customHeight="1" x14ac:dyDescent="0.35">
      <c r="B123" s="416"/>
      <c r="C123" s="416"/>
      <c r="D123" s="379" t="s">
        <v>449</v>
      </c>
      <c r="E123" s="416"/>
      <c r="F123" s="343"/>
      <c r="G123" s="343"/>
      <c r="H123" s="343"/>
      <c r="I123" s="343"/>
    </row>
    <row r="124" spans="2:9" ht="37.5" customHeight="1" x14ac:dyDescent="0.35">
      <c r="B124" s="416"/>
      <c r="C124" s="416"/>
      <c r="D124" s="379" t="s">
        <v>450</v>
      </c>
      <c r="E124" s="416"/>
      <c r="F124" s="343"/>
      <c r="G124" s="343"/>
      <c r="H124" s="343"/>
      <c r="I124" s="343"/>
    </row>
    <row r="125" spans="2:9" ht="37.5" customHeight="1" thickBot="1" x14ac:dyDescent="0.4">
      <c r="B125" s="417"/>
      <c r="C125" s="417"/>
      <c r="D125" s="380" t="s">
        <v>451</v>
      </c>
      <c r="E125" s="417"/>
      <c r="F125" s="343"/>
      <c r="G125" s="343"/>
      <c r="H125" s="343"/>
      <c r="I125" s="343"/>
    </row>
    <row r="126" spans="2:9" ht="37.5" customHeight="1" x14ac:dyDescent="0.35">
      <c r="B126" s="415">
        <v>6</v>
      </c>
      <c r="C126" s="415" t="s">
        <v>452</v>
      </c>
      <c r="D126" s="379" t="s">
        <v>453</v>
      </c>
      <c r="E126" s="415">
        <v>5</v>
      </c>
      <c r="F126" s="343"/>
      <c r="G126" s="343"/>
      <c r="H126" s="343"/>
      <c r="I126" s="343"/>
    </row>
    <row r="127" spans="2:9" ht="37.5" customHeight="1" x14ac:dyDescent="0.35">
      <c r="B127" s="416"/>
      <c r="C127" s="416"/>
      <c r="D127" s="379" t="s">
        <v>454</v>
      </c>
      <c r="E127" s="416"/>
      <c r="F127" s="343"/>
      <c r="G127" s="343"/>
      <c r="H127" s="343"/>
      <c r="I127" s="343"/>
    </row>
    <row r="128" spans="2:9" ht="37.5" customHeight="1" thickBot="1" x14ac:dyDescent="0.4">
      <c r="B128" s="417"/>
      <c r="C128" s="417"/>
      <c r="D128" s="380" t="s">
        <v>455</v>
      </c>
      <c r="E128" s="417"/>
      <c r="F128" s="343"/>
      <c r="G128" s="343"/>
      <c r="H128" s="343"/>
      <c r="I128" s="343"/>
    </row>
    <row r="129" spans="2:9" ht="37.5" customHeight="1" x14ac:dyDescent="0.35">
      <c r="B129" s="415">
        <v>7</v>
      </c>
      <c r="C129" s="415" t="s">
        <v>456</v>
      </c>
      <c r="D129" s="379" t="s">
        <v>457</v>
      </c>
      <c r="E129" s="415">
        <v>1</v>
      </c>
      <c r="F129" s="343"/>
      <c r="G129" s="343"/>
      <c r="H129" s="343"/>
      <c r="I129" s="343"/>
    </row>
    <row r="130" spans="2:9" ht="37.5" customHeight="1" x14ac:dyDescent="0.35">
      <c r="B130" s="416"/>
      <c r="C130" s="416"/>
      <c r="D130" s="379" t="s">
        <v>458</v>
      </c>
      <c r="E130" s="416"/>
      <c r="F130" s="343"/>
      <c r="G130" s="343"/>
      <c r="H130" s="343"/>
      <c r="I130" s="343"/>
    </row>
    <row r="131" spans="2:9" ht="37.5" customHeight="1" x14ac:dyDescent="0.35">
      <c r="B131" s="416"/>
      <c r="C131" s="416"/>
      <c r="D131" s="379" t="s">
        <v>459</v>
      </c>
      <c r="E131" s="416"/>
      <c r="F131" s="343"/>
      <c r="G131" s="343"/>
      <c r="H131" s="343"/>
      <c r="I131" s="343"/>
    </row>
    <row r="132" spans="2:9" ht="37.5" customHeight="1" x14ac:dyDescent="0.35">
      <c r="B132" s="416"/>
      <c r="C132" s="416"/>
      <c r="D132" s="379" t="s">
        <v>460</v>
      </c>
      <c r="E132" s="416"/>
      <c r="F132" s="343"/>
      <c r="G132" s="343"/>
      <c r="H132" s="343"/>
      <c r="I132" s="343"/>
    </row>
    <row r="133" spans="2:9" ht="37.5" customHeight="1" thickBot="1" x14ac:dyDescent="0.4">
      <c r="B133" s="417"/>
      <c r="C133" s="417"/>
      <c r="D133" s="380" t="s">
        <v>461</v>
      </c>
      <c r="E133" s="417"/>
      <c r="F133" s="343"/>
      <c r="G133" s="343"/>
      <c r="H133" s="343"/>
      <c r="I133" s="343"/>
    </row>
    <row r="134" spans="2:9" ht="37.5" customHeight="1" x14ac:dyDescent="0.35">
      <c r="B134" s="415">
        <v>8</v>
      </c>
      <c r="C134" s="415" t="s">
        <v>462</v>
      </c>
      <c r="D134" s="379" t="s">
        <v>463</v>
      </c>
      <c r="E134" s="415">
        <v>1</v>
      </c>
      <c r="F134" s="343"/>
      <c r="G134" s="343"/>
      <c r="H134" s="343"/>
      <c r="I134" s="343"/>
    </row>
    <row r="135" spans="2:9" ht="37.5" customHeight="1" x14ac:dyDescent="0.35">
      <c r="B135" s="416"/>
      <c r="C135" s="416"/>
      <c r="D135" s="379" t="s">
        <v>464</v>
      </c>
      <c r="E135" s="416"/>
      <c r="F135" s="343"/>
      <c r="G135" s="343"/>
      <c r="H135" s="343"/>
      <c r="I135" s="343"/>
    </row>
    <row r="136" spans="2:9" ht="37.5" customHeight="1" x14ac:dyDescent="0.35">
      <c r="B136" s="416"/>
      <c r="C136" s="416"/>
      <c r="D136" s="379" t="s">
        <v>465</v>
      </c>
      <c r="E136" s="416"/>
      <c r="F136" s="343"/>
      <c r="G136" s="343"/>
      <c r="H136" s="343"/>
      <c r="I136" s="343"/>
    </row>
    <row r="137" spans="2:9" ht="37.5" customHeight="1" x14ac:dyDescent="0.35">
      <c r="B137" s="416"/>
      <c r="C137" s="416"/>
      <c r="D137" s="379" t="s">
        <v>466</v>
      </c>
      <c r="E137" s="416"/>
      <c r="F137" s="343"/>
      <c r="G137" s="343"/>
      <c r="H137" s="343"/>
      <c r="I137" s="343"/>
    </row>
    <row r="138" spans="2:9" ht="37.5" customHeight="1" thickBot="1" x14ac:dyDescent="0.4">
      <c r="B138" s="417"/>
      <c r="C138" s="417"/>
      <c r="D138" s="380" t="s">
        <v>467</v>
      </c>
      <c r="E138" s="417"/>
      <c r="F138" s="343"/>
      <c r="G138" s="343"/>
      <c r="H138" s="343"/>
      <c r="I138" s="343"/>
    </row>
    <row r="139" spans="2:9" ht="37.5" customHeight="1" thickBot="1" x14ac:dyDescent="0.4">
      <c r="B139" s="381">
        <v>9</v>
      </c>
      <c r="C139" s="380" t="s">
        <v>386</v>
      </c>
      <c r="D139" s="380" t="s">
        <v>387</v>
      </c>
      <c r="E139" s="380">
        <v>1</v>
      </c>
      <c r="F139" s="343"/>
      <c r="G139" s="343"/>
      <c r="H139" s="343"/>
      <c r="I139" s="343"/>
    </row>
    <row r="140" spans="2:9" ht="15" thickBot="1" x14ac:dyDescent="0.4">
      <c r="B140" s="381"/>
      <c r="C140" s="380"/>
      <c r="D140" s="380"/>
      <c r="E140" s="380"/>
      <c r="F140" s="343"/>
      <c r="G140" s="343"/>
      <c r="H140" s="343"/>
      <c r="I140" s="343"/>
    </row>
    <row r="141" spans="2:9" x14ac:dyDescent="0.35">
      <c r="B141" s="358"/>
      <c r="F141" s="343"/>
      <c r="G141" s="343"/>
      <c r="H141" s="343"/>
      <c r="I141" s="343"/>
    </row>
    <row r="142" spans="2:9" x14ac:dyDescent="0.35">
      <c r="B142" s="358"/>
      <c r="F142" s="343"/>
      <c r="G142" s="343"/>
      <c r="H142" s="343"/>
      <c r="I142" s="343"/>
    </row>
    <row r="143" spans="2:9" x14ac:dyDescent="0.35">
      <c r="B143" s="358"/>
      <c r="F143" s="343"/>
      <c r="G143" s="343"/>
      <c r="H143" s="343"/>
      <c r="I143" s="343"/>
    </row>
    <row r="144" spans="2:9" x14ac:dyDescent="0.35">
      <c r="F144" s="343"/>
      <c r="G144" s="343"/>
      <c r="H144" s="343"/>
      <c r="I144" s="343"/>
    </row>
    <row r="145" spans="2:9" x14ac:dyDescent="0.35">
      <c r="B145" s="358"/>
      <c r="F145" s="343"/>
      <c r="G145" s="343"/>
      <c r="H145" s="343"/>
      <c r="I145" s="343"/>
    </row>
    <row r="146" spans="2:9" ht="18.5" x14ac:dyDescent="0.35">
      <c r="B146" s="368"/>
      <c r="F146" s="343"/>
      <c r="G146" s="343"/>
      <c r="H146" s="343"/>
      <c r="I146" s="343"/>
    </row>
    <row r="147" spans="2:9" x14ac:dyDescent="0.35">
      <c r="F147" s="343"/>
      <c r="G147" s="343"/>
      <c r="H147" s="343"/>
      <c r="I147" s="343"/>
    </row>
    <row r="148" spans="2:9" ht="18.5" x14ac:dyDescent="0.35">
      <c r="B148" s="367" t="s">
        <v>468</v>
      </c>
      <c r="F148" s="343"/>
      <c r="G148" s="343"/>
      <c r="H148" s="343"/>
      <c r="I148" s="343"/>
    </row>
    <row r="149" spans="2:9" ht="18.5" x14ac:dyDescent="0.35">
      <c r="B149" s="368"/>
      <c r="F149" s="343"/>
      <c r="G149" s="343"/>
      <c r="H149" s="343"/>
      <c r="I149" s="343"/>
    </row>
    <row r="150" spans="2:9" ht="15" thickBot="1" x14ac:dyDescent="0.4">
      <c r="B150" s="343"/>
      <c r="C150" s="382"/>
      <c r="F150" s="343"/>
      <c r="G150" s="343"/>
      <c r="H150" s="343"/>
      <c r="I150" s="343"/>
    </row>
    <row r="151" spans="2:9" ht="15" thickBot="1" x14ac:dyDescent="0.4">
      <c r="B151" s="343"/>
      <c r="C151" s="377" t="s">
        <v>360</v>
      </c>
      <c r="D151" s="378" t="s">
        <v>361</v>
      </c>
      <c r="E151" s="378" t="s">
        <v>363</v>
      </c>
      <c r="F151" s="343"/>
      <c r="G151" s="343"/>
      <c r="H151" s="343"/>
      <c r="I151" s="343"/>
    </row>
    <row r="152" spans="2:9" ht="28.5" customHeight="1" thickBot="1" x14ac:dyDescent="0.4">
      <c r="B152" s="343"/>
      <c r="C152" s="383">
        <v>1</v>
      </c>
      <c r="D152" s="384" t="s">
        <v>469</v>
      </c>
      <c r="E152" s="384">
        <v>10</v>
      </c>
      <c r="F152" s="343"/>
      <c r="G152" s="343"/>
      <c r="H152" s="343"/>
      <c r="I152" s="343"/>
    </row>
    <row r="153" spans="2:9" ht="28.5" customHeight="1" thickBot="1" x14ac:dyDescent="0.4">
      <c r="B153" s="343"/>
      <c r="C153" s="383">
        <v>2</v>
      </c>
      <c r="D153" s="384" t="s">
        <v>470</v>
      </c>
      <c r="E153" s="384">
        <v>10</v>
      </c>
      <c r="F153" s="343"/>
      <c r="G153" s="343"/>
      <c r="H153" s="343"/>
      <c r="I153" s="343"/>
    </row>
    <row r="154" spans="2:9" ht="28.5" customHeight="1" thickBot="1" x14ac:dyDescent="0.4">
      <c r="B154" s="343"/>
      <c r="C154" s="383">
        <v>3</v>
      </c>
      <c r="D154" s="384" t="s">
        <v>471</v>
      </c>
      <c r="E154" s="384">
        <v>10</v>
      </c>
      <c r="F154" s="343"/>
      <c r="G154" s="343"/>
      <c r="H154" s="343"/>
      <c r="I154" s="343"/>
    </row>
    <row r="155" spans="2:9" ht="28.5" customHeight="1" thickBot="1" x14ac:dyDescent="0.4">
      <c r="B155" s="343"/>
      <c r="C155" s="383">
        <v>4</v>
      </c>
      <c r="D155" s="384" t="s">
        <v>472</v>
      </c>
      <c r="E155" s="384">
        <v>6</v>
      </c>
      <c r="F155" s="343"/>
      <c r="G155" s="343"/>
      <c r="H155" s="343"/>
      <c r="I155" s="343"/>
    </row>
    <row r="156" spans="2:9" ht="28.5" customHeight="1" thickBot="1" x14ac:dyDescent="0.4">
      <c r="B156" s="343"/>
      <c r="C156" s="383">
        <v>5</v>
      </c>
      <c r="D156" s="384" t="s">
        <v>473</v>
      </c>
      <c r="E156" s="384">
        <v>6</v>
      </c>
      <c r="F156" s="343"/>
      <c r="G156" s="343"/>
      <c r="H156" s="343"/>
      <c r="I156" s="343"/>
    </row>
    <row r="157" spans="2:9" ht="28.5" customHeight="1" thickBot="1" x14ac:dyDescent="0.4">
      <c r="B157" s="343"/>
      <c r="C157" s="383">
        <v>6</v>
      </c>
      <c r="D157" s="384" t="s">
        <v>474</v>
      </c>
      <c r="E157" s="384">
        <v>5</v>
      </c>
      <c r="F157" s="343"/>
      <c r="G157" s="343"/>
      <c r="H157" s="343"/>
      <c r="I157" s="343"/>
    </row>
    <row r="158" spans="2:9" ht="28.5" customHeight="1" thickBot="1" x14ac:dyDescent="0.4">
      <c r="B158" s="343"/>
      <c r="C158" s="383">
        <v>7</v>
      </c>
      <c r="D158" s="384" t="s">
        <v>475</v>
      </c>
      <c r="E158" s="384">
        <v>5</v>
      </c>
      <c r="F158" s="343"/>
      <c r="G158" s="343"/>
      <c r="H158" s="343"/>
      <c r="I158" s="343"/>
    </row>
    <row r="159" spans="2:9" ht="28.5" customHeight="1" thickBot="1" x14ac:dyDescent="0.4">
      <c r="B159" s="343"/>
      <c r="C159" s="383">
        <v>8</v>
      </c>
      <c r="D159" s="384" t="s">
        <v>476</v>
      </c>
      <c r="E159" s="384">
        <v>5</v>
      </c>
      <c r="F159" s="343"/>
      <c r="G159" s="343"/>
      <c r="H159" s="343"/>
      <c r="I159" s="343"/>
    </row>
    <row r="160" spans="2:9" ht="28.5" customHeight="1" thickBot="1" x14ac:dyDescent="0.4">
      <c r="B160" s="343"/>
      <c r="C160" s="383">
        <v>9</v>
      </c>
      <c r="D160" s="384" t="s">
        <v>477</v>
      </c>
      <c r="E160" s="384">
        <v>1</v>
      </c>
      <c r="F160" s="343"/>
      <c r="G160" s="343"/>
      <c r="H160" s="343"/>
      <c r="I160" s="343"/>
    </row>
    <row r="161" spans="2:9" ht="28.5" customHeight="1" thickBot="1" x14ac:dyDescent="0.4">
      <c r="B161" s="343"/>
      <c r="C161" s="383">
        <v>10</v>
      </c>
      <c r="D161" s="384" t="s">
        <v>478</v>
      </c>
      <c r="E161" s="384">
        <v>2</v>
      </c>
      <c r="F161" s="343"/>
      <c r="G161" s="343"/>
      <c r="H161" s="343"/>
      <c r="I161" s="343"/>
    </row>
    <row r="162" spans="2:9" ht="28.5" customHeight="1" thickBot="1" x14ac:dyDescent="0.4">
      <c r="B162" s="343"/>
      <c r="C162" s="383">
        <v>11</v>
      </c>
      <c r="D162" s="384" t="s">
        <v>479</v>
      </c>
      <c r="E162" s="384">
        <v>1</v>
      </c>
      <c r="F162" s="343"/>
      <c r="G162" s="343"/>
      <c r="H162" s="343"/>
      <c r="I162" s="343"/>
    </row>
    <row r="163" spans="2:9" ht="28.5" customHeight="1" thickBot="1" x14ac:dyDescent="0.4">
      <c r="B163" s="343"/>
      <c r="C163" s="383">
        <v>12</v>
      </c>
      <c r="D163" s="384" t="s">
        <v>480</v>
      </c>
      <c r="E163" s="384">
        <v>1</v>
      </c>
      <c r="F163" s="343"/>
      <c r="G163" s="343"/>
      <c r="H163" s="343"/>
      <c r="I163" s="343"/>
    </row>
    <row r="164" spans="2:9" x14ac:dyDescent="0.35">
      <c r="B164" s="385"/>
      <c r="C164" s="343"/>
      <c r="F164" s="343"/>
      <c r="G164" s="343"/>
      <c r="H164" s="343"/>
      <c r="I164" s="343"/>
    </row>
    <row r="165" spans="2:9" x14ac:dyDescent="0.35">
      <c r="B165" s="358"/>
      <c r="F165" s="343"/>
      <c r="G165" s="343"/>
      <c r="H165" s="343"/>
      <c r="I165" s="343"/>
    </row>
    <row r="166" spans="2:9" x14ac:dyDescent="0.35">
      <c r="B166" s="358"/>
      <c r="F166" s="343"/>
      <c r="G166" s="343"/>
      <c r="H166" s="343"/>
      <c r="I166" s="343"/>
    </row>
    <row r="167" spans="2:9" x14ac:dyDescent="0.35">
      <c r="B167" s="358"/>
      <c r="F167" s="343"/>
      <c r="G167" s="343"/>
      <c r="H167" s="343"/>
      <c r="I167" s="343"/>
    </row>
    <row r="168" spans="2:9" x14ac:dyDescent="0.35">
      <c r="B168" s="358"/>
      <c r="F168" s="343"/>
      <c r="G168" s="343"/>
      <c r="H168" s="343"/>
      <c r="I168" s="343"/>
    </row>
  </sheetData>
  <mergeCells count="34">
    <mergeCell ref="B68:B69"/>
    <mergeCell ref="B83:B84"/>
    <mergeCell ref="C83:C84"/>
    <mergeCell ref="E83:E84"/>
    <mergeCell ref="B85:B88"/>
    <mergeCell ref="C85:C88"/>
    <mergeCell ref="E85:E88"/>
    <mergeCell ref="B90:B91"/>
    <mergeCell ref="C90:C91"/>
    <mergeCell ref="E90:E91"/>
    <mergeCell ref="B101:B106"/>
    <mergeCell ref="C101:C106"/>
    <mergeCell ref="E101:E106"/>
    <mergeCell ref="B107:B112"/>
    <mergeCell ref="C107:C112"/>
    <mergeCell ref="E107:E112"/>
    <mergeCell ref="B113:B116"/>
    <mergeCell ref="C113:C116"/>
    <mergeCell ref="E113:E116"/>
    <mergeCell ref="B117:B121"/>
    <mergeCell ref="C117:C121"/>
    <mergeCell ref="E117:E121"/>
    <mergeCell ref="B122:B125"/>
    <mergeCell ref="C122:C125"/>
    <mergeCell ref="E122:E125"/>
    <mergeCell ref="B134:B138"/>
    <mergeCell ref="C134:C138"/>
    <mergeCell ref="E134:E138"/>
    <mergeCell ref="B126:B128"/>
    <mergeCell ref="C126:C128"/>
    <mergeCell ref="E126:E128"/>
    <mergeCell ref="B129:B133"/>
    <mergeCell ref="C129:C133"/>
    <mergeCell ref="E129:E1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4.SPC Fair Share for Proposals</vt:lpstr>
      <vt:lpstr>Master Budget</vt:lpstr>
      <vt:lpstr>ERF</vt:lpstr>
      <vt:lpstr>DRA</vt:lpstr>
      <vt:lpstr>AHP</vt:lpstr>
      <vt:lpstr>GAC</vt:lpstr>
      <vt:lpstr>LDS</vt:lpstr>
      <vt:lpstr>SHO</vt:lpstr>
      <vt:lpstr>Cost of Kits</vt:lpstr>
      <vt:lpstr>Evaluations</vt:lpstr>
      <vt:lpstr>Equipment</vt:lpstr>
      <vt:lpstr>Training sessions</vt:lpstr>
      <vt:lpstr>Travel</vt:lpstr>
      <vt:lpstr>Vehicles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Sandoval, Irene</dc:creator>
  <cp:lastModifiedBy>Sandoval, Irene</cp:lastModifiedBy>
  <dcterms:created xsi:type="dcterms:W3CDTF">2019-03-28T15:21:55Z</dcterms:created>
  <dcterms:modified xsi:type="dcterms:W3CDTF">2019-03-28T18:23:28Z</dcterms:modified>
</cp:coreProperties>
</file>